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taxappeals.state.wy.us\"/>
    </mc:Choice>
  </mc:AlternateContent>
  <xr:revisionPtr revIDLastSave="0" documentId="13_ncr:1_{68615761-7238-4A6E-BD21-A5E0B80EFA9A}" xr6:coauthVersionLast="47" xr6:coauthVersionMax="47" xr10:uidLastSave="{00000000-0000-0000-0000-000000000000}"/>
  <bookViews>
    <workbookView xWindow="-120" yWindow="-120" windowWidth="29040" windowHeight="15720" firstSheet="50" activeTab="55" xr2:uid="{00000000-000D-0000-FFFF-FFFF00000000}"/>
  </bookViews>
  <sheets>
    <sheet name="Albany Value" sheetId="2" r:id="rId1"/>
    <sheet name="Big Horn Value" sheetId="25" r:id="rId2"/>
    <sheet name="Campbell Value" sheetId="28" r:id="rId3"/>
    <sheet name="Carbon Value" sheetId="29" r:id="rId4"/>
    <sheet name="Converse Value" sheetId="27" r:id="rId5"/>
    <sheet name="Crook Value" sheetId="26" r:id="rId6"/>
    <sheet name="Fremont Value" sheetId="30" r:id="rId7"/>
    <sheet name="Goshen Value" sheetId="45" r:id="rId8"/>
    <sheet name="Hot Springs Value" sheetId="31" r:id="rId9"/>
    <sheet name="Johnson Value" sheetId="32" r:id="rId10"/>
    <sheet name="Laramie Value" sheetId="34" r:id="rId11"/>
    <sheet name="Lincoln Value" sheetId="33" r:id="rId12"/>
    <sheet name="Natrona Value" sheetId="35" r:id="rId13"/>
    <sheet name="Niobrara Value" sheetId="36" r:id="rId14"/>
    <sheet name="Park Value" sheetId="37" r:id="rId15"/>
    <sheet name="Platte Value" sheetId="46" r:id="rId16"/>
    <sheet name="Sheridan Value" sheetId="38" r:id="rId17"/>
    <sheet name="Sublette Value" sheetId="40" r:id="rId18"/>
    <sheet name="Sweetwater Value" sheetId="39" r:id="rId19"/>
    <sheet name="Teton Value" sheetId="41" r:id="rId20"/>
    <sheet name="Uinta Value" sheetId="42" r:id="rId21"/>
    <sheet name="Washakie Value" sheetId="44" r:id="rId22"/>
    <sheet name="Weston Value" sheetId="43" r:id="rId23"/>
    <sheet name="VALUATION DETAIL" sheetId="73" r:id="rId24"/>
    <sheet name="VALUATION SUMMARY" sheetId="47" r:id="rId25"/>
    <sheet name="CLASS COMPARISON" sheetId="76" r:id="rId26"/>
    <sheet name="MINERAL VALUE DETAIL" sheetId="83" r:id="rId27"/>
    <sheet name="STATE ASSESSED" sheetId="84" r:id="rId28"/>
    <sheet name="ASSESSED VALUE COMPARISON" sheetId="74" r:id="rId29"/>
    <sheet name="AG LAND ACREAGE" sheetId="77" r:id="rId30"/>
    <sheet name="Albany Taxes" sheetId="48" r:id="rId31"/>
    <sheet name="Big Horn Taxes" sheetId="49" r:id="rId32"/>
    <sheet name="Campbell Taxes" sheetId="50" r:id="rId33"/>
    <sheet name="Carbon Taxes" sheetId="51" r:id="rId34"/>
    <sheet name="Converse Taxes" sheetId="52" r:id="rId35"/>
    <sheet name="Crook Taxes" sheetId="53" r:id="rId36"/>
    <sheet name="Fremont Taxes" sheetId="54" r:id="rId37"/>
    <sheet name="Goshen Taxes" sheetId="55" r:id="rId38"/>
    <sheet name="Hot Springs Taxes" sheetId="56" r:id="rId39"/>
    <sheet name="Johnson Taxes" sheetId="57" r:id="rId40"/>
    <sheet name="Laramie Taxes" sheetId="58" r:id="rId41"/>
    <sheet name="Lincoln Taxes" sheetId="59" r:id="rId42"/>
    <sheet name="Natrona Taxes" sheetId="60" r:id="rId43"/>
    <sheet name="Niobrara Taxes" sheetId="61" r:id="rId44"/>
    <sheet name="Park Taxes" sheetId="62" r:id="rId45"/>
    <sheet name="Platte Taxes" sheetId="63" r:id="rId46"/>
    <sheet name="Sheridan Taxes" sheetId="64" r:id="rId47"/>
    <sheet name="Sublette Taxes" sheetId="65" r:id="rId48"/>
    <sheet name="Sweetwater Taxes" sheetId="66" r:id="rId49"/>
    <sheet name="Teton Taxes" sheetId="67" r:id="rId50"/>
    <sheet name="Uinta Taxes" sheetId="68" r:id="rId51"/>
    <sheet name="Washakie Taxes" sheetId="69" r:id="rId52"/>
    <sheet name="Weston Taxes" sheetId="70" r:id="rId53"/>
    <sheet name="STATE TAX DETAIL" sheetId="82" r:id="rId54"/>
    <sheet name="STATE TAX DETAIL (TRANSPOSED)" sheetId="72" r:id="rId55"/>
    <sheet name="MOBILE MACHINERY" sheetId="75" r:id="rId56"/>
    <sheet name="STATE TAX SUMMARY" sheetId="71" r:id="rId57"/>
    <sheet name="TAX COMPARISON" sheetId="79" r:id="rId58"/>
    <sheet name="COMMUNITY COLLEGES" sheetId="78" r:id="rId59"/>
  </sheets>
  <definedNames>
    <definedName name="_Order1" hidden="1">255</definedName>
    <definedName name="_Order2" hidden="1">0</definedName>
    <definedName name="AVCOMP">#REF!</definedName>
    <definedName name="AVGLEVY">#REF!</definedName>
    <definedName name="CLASSCOMPS">#REF!</definedName>
    <definedName name="EQUALIZATION">#REF!</definedName>
    <definedName name="MINVALS">'MINERAL VALUE DETAIL'!#REF!</definedName>
    <definedName name="_xlnm.Print_Area" localSheetId="58">'COMMUNITY COLLEGES'!$A$1:$D$84</definedName>
    <definedName name="_xlnm.Print_Area" localSheetId="26">'MINERAL VALUE DETAIL'!$A$1:$X$110</definedName>
    <definedName name="_xlnm.Print_Area" localSheetId="55">'MOBILE MACHINERY'!$A$1:$F$37</definedName>
    <definedName name="_xlnm.Print_Area" localSheetId="53">'STATE TAX DETAIL'!$A$1:$AV$49</definedName>
    <definedName name="_xlnm.Print_Area" localSheetId="54">'STATE TAX DETAIL (TRANSPOSED)'!$A$1:$BA$73</definedName>
    <definedName name="_xlnm.Print_Area" localSheetId="17">'Sublette Value'!$A$1:$I$89</definedName>
    <definedName name="_xlnm.Print_Area" localSheetId="23">'VALUATION DETAIL'!$A$1:$CA$33</definedName>
    <definedName name="_xlnm.Print_Titles" localSheetId="30">'Albany Taxes'!#REF!</definedName>
    <definedName name="_xlnm.Print_Titles" localSheetId="0">'Albany Value'!$1:$1</definedName>
    <definedName name="_xlnm.Print_Titles" localSheetId="31">'Big Horn Taxes'!$1:$1</definedName>
    <definedName name="_xlnm.Print_Titles" localSheetId="1">'Big Horn Value'!$1:$1</definedName>
    <definedName name="_xlnm.Print_Titles" localSheetId="32">'Campbell Taxes'!$1:$1</definedName>
    <definedName name="_xlnm.Print_Titles" localSheetId="2">'Campbell Value'!$1:$1</definedName>
    <definedName name="_xlnm.Print_Titles" localSheetId="33">'Carbon Taxes'!$1:$1</definedName>
    <definedName name="_xlnm.Print_Titles" localSheetId="3">'Carbon Value'!$1:$1</definedName>
    <definedName name="_xlnm.Print_Titles" localSheetId="25">'CLASS COMPARISON'!$1:$1</definedName>
    <definedName name="_xlnm.Print_Titles" localSheetId="58">'COMMUNITY COLLEGES'!$1:$1</definedName>
    <definedName name="_xlnm.Print_Titles" localSheetId="34">'Converse Taxes'!$1:$1</definedName>
    <definedName name="_xlnm.Print_Titles" localSheetId="4">'Converse Value'!$1:$1</definedName>
    <definedName name="_xlnm.Print_Titles" localSheetId="35">'Crook Taxes'!$1:$1</definedName>
    <definedName name="_xlnm.Print_Titles" localSheetId="5">'Crook Value'!$1:$1</definedName>
    <definedName name="_xlnm.Print_Titles" localSheetId="36">'Fremont Taxes'!$1:$1</definedName>
    <definedName name="_xlnm.Print_Titles" localSheetId="6">'Fremont Value'!$1:$1</definedName>
    <definedName name="_xlnm.Print_Titles" localSheetId="37">'Goshen Taxes'!$1:$1</definedName>
    <definedName name="_xlnm.Print_Titles" localSheetId="7">'Goshen Value'!$1:$1</definedName>
    <definedName name="_xlnm.Print_Titles" localSheetId="38">'Hot Springs Taxes'!$1:$1</definedName>
    <definedName name="_xlnm.Print_Titles" localSheetId="8">'Hot Springs Value'!$1:$1</definedName>
    <definedName name="_xlnm.Print_Titles" localSheetId="39">'Johnson Taxes'!$1:$1</definedName>
    <definedName name="_xlnm.Print_Titles" localSheetId="9">'Johnson Value'!$1:$1</definedName>
    <definedName name="_xlnm.Print_Titles" localSheetId="40">'Laramie Taxes'!$1:$1</definedName>
    <definedName name="_xlnm.Print_Titles" localSheetId="10">'Laramie Value'!$1:$1</definedName>
    <definedName name="_xlnm.Print_Titles" localSheetId="41">'Lincoln Taxes'!$1:$1</definedName>
    <definedName name="_xlnm.Print_Titles" localSheetId="11">'Lincoln Value'!$1:$1</definedName>
    <definedName name="_xlnm.Print_Titles" localSheetId="26">'MINERAL VALUE DETAIL'!$A:$A</definedName>
    <definedName name="_xlnm.Print_Titles" localSheetId="42">'Natrona Taxes'!$1:$1</definedName>
    <definedName name="_xlnm.Print_Titles" localSheetId="12">'Natrona Value'!$1:$1</definedName>
    <definedName name="_xlnm.Print_Titles" localSheetId="43">'Niobrara Taxes'!$1:$1</definedName>
    <definedName name="_xlnm.Print_Titles" localSheetId="13">'Niobrara Value'!$1:$1</definedName>
    <definedName name="_xlnm.Print_Titles" localSheetId="44">'Park Taxes'!$1:$1</definedName>
    <definedName name="_xlnm.Print_Titles" localSheetId="14">'Park Value'!$1:$1</definedName>
    <definedName name="_xlnm.Print_Titles" localSheetId="45">'Platte Taxes'!$1:$1</definedName>
    <definedName name="_xlnm.Print_Titles" localSheetId="15">'Platte Value'!$1:$1</definedName>
    <definedName name="_xlnm.Print_Titles" localSheetId="46">'Sheridan Taxes'!$1:$1</definedName>
    <definedName name="_xlnm.Print_Titles" localSheetId="16">'Sheridan Value'!$1:$1</definedName>
    <definedName name="_xlnm.Print_Titles" localSheetId="53">'STATE TAX DETAIL'!$B:$C,'STATE TAX DETAIL'!$1:$1</definedName>
    <definedName name="_xlnm.Print_Titles" localSheetId="54">'STATE TAX DETAIL (TRANSPOSED)'!$A:$B</definedName>
    <definedName name="_xlnm.Print_Titles" localSheetId="56">'STATE TAX SUMMARY'!$1:$1</definedName>
    <definedName name="_xlnm.Print_Titles" localSheetId="47">'Sublette Taxes'!$1:$1</definedName>
    <definedName name="_xlnm.Print_Titles" localSheetId="17">'Sublette Value'!$1:$1</definedName>
    <definedName name="_xlnm.Print_Titles" localSheetId="48">'Sweetwater Taxes'!$1:$1</definedName>
    <definedName name="_xlnm.Print_Titles" localSheetId="18">'Sweetwater Value'!$1:$1</definedName>
    <definedName name="_xlnm.Print_Titles" localSheetId="49">'Teton Taxes'!$1:$1</definedName>
    <definedName name="_xlnm.Print_Titles" localSheetId="19">'Teton Value'!$1:$1</definedName>
    <definedName name="_xlnm.Print_Titles" localSheetId="50">'Uinta Taxes'!$1:$1</definedName>
    <definedName name="_xlnm.Print_Titles" localSheetId="20">'Uinta Value'!$1:$1</definedName>
    <definedName name="_xlnm.Print_Titles" localSheetId="23">'VALUATION DETAIL'!$A:$A</definedName>
    <definedName name="_xlnm.Print_Titles" localSheetId="24">'VALUATION SUMMARY'!$1:$1</definedName>
    <definedName name="_xlnm.Print_Titles" localSheetId="51">'Washakie Taxes'!$1:$1</definedName>
    <definedName name="_xlnm.Print_Titles" localSheetId="21">'Washakie Value'!$1:$1</definedName>
    <definedName name="_xlnm.Print_Titles" localSheetId="52">'Weston Taxes'!$1:$1</definedName>
    <definedName name="_xlnm.Print_Titles" localSheetId="22">'Weston Value'!$1:$1</definedName>
    <definedName name="TAXCOMP">#REF!</definedName>
    <definedName name="WHATI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33" i="73" l="1"/>
  <c r="BE33" i="73"/>
  <c r="BF33" i="73"/>
  <c r="BG33" i="73"/>
  <c r="BH33" i="73"/>
  <c r="BI33" i="73"/>
  <c r="BJ33" i="73"/>
  <c r="BK33" i="73"/>
  <c r="BL33" i="73"/>
  <c r="BM33" i="73"/>
  <c r="BN33" i="73"/>
  <c r="BO33" i="73"/>
  <c r="BP33" i="73"/>
  <c r="D3" i="25" l="1"/>
  <c r="C53" i="25"/>
  <c r="E53" i="25"/>
  <c r="E44" i="25"/>
  <c r="C44" i="25"/>
  <c r="C35" i="25"/>
  <c r="E35" i="25"/>
  <c r="E27" i="25"/>
  <c r="C27" i="25"/>
  <c r="E19" i="25"/>
  <c r="C19" i="25"/>
  <c r="E3" i="25"/>
  <c r="A29" i="71"/>
  <c r="C86" i="47" l="1"/>
  <c r="D86" i="47"/>
  <c r="E86" i="47"/>
  <c r="F86" i="47"/>
  <c r="C87" i="47"/>
  <c r="D87" i="47"/>
  <c r="E87" i="47"/>
  <c r="F87" i="47"/>
  <c r="C84" i="47"/>
  <c r="D84" i="47"/>
  <c r="E84" i="47"/>
  <c r="F84" i="47"/>
  <c r="C83" i="47"/>
  <c r="D83" i="47"/>
  <c r="E83" i="47"/>
  <c r="F83" i="47"/>
  <c r="AX15" i="73"/>
  <c r="AY23" i="73"/>
  <c r="AX28" i="73"/>
  <c r="AY29" i="73"/>
  <c r="AX10" i="73"/>
  <c r="AX13" i="73"/>
  <c r="AX31" i="73"/>
  <c r="AY11" i="73"/>
  <c r="AX17" i="73"/>
  <c r="AY16" i="73"/>
  <c r="AY15" i="73"/>
  <c r="AY24" i="73"/>
  <c r="AY13" i="73"/>
  <c r="AY14" i="73"/>
  <c r="AX20" i="73"/>
  <c r="AY12" i="73"/>
  <c r="AX14" i="73"/>
  <c r="AX21" i="73"/>
  <c r="AX23" i="73"/>
  <c r="AX27" i="73"/>
  <c r="AY28" i="73"/>
  <c r="AX30" i="73"/>
  <c r="AY25" i="73"/>
  <c r="AY32" i="73"/>
  <c r="AY19" i="73"/>
  <c r="AY22" i="73"/>
  <c r="AY10" i="73"/>
  <c r="AX16" i="73"/>
  <c r="AX26" i="73"/>
  <c r="AX29" i="73"/>
  <c r="AX32" i="73"/>
  <c r="AX12" i="73"/>
  <c r="AX22" i="73"/>
  <c r="AY18" i="73"/>
  <c r="AY26" i="73"/>
  <c r="AX25" i="73"/>
  <c r="AY27" i="73"/>
  <c r="AX19" i="73"/>
  <c r="AY21" i="73"/>
  <c r="AY17" i="73"/>
  <c r="AX18" i="73"/>
  <c r="AY31" i="73"/>
  <c r="AX11" i="73"/>
  <c r="AY30" i="73"/>
  <c r="AY20" i="73"/>
  <c r="AX24" i="73"/>
  <c r="G87" i="47" l="1"/>
  <c r="G86" i="47"/>
  <c r="G83" i="47"/>
  <c r="G84" i="47"/>
  <c r="G85" i="47"/>
  <c r="BQ10" i="73" l="1"/>
  <c r="BQ11" i="73" l="1"/>
  <c r="BQ12" i="73"/>
  <c r="BQ13" i="73"/>
  <c r="BQ14" i="73"/>
  <c r="BQ15" i="73"/>
  <c r="BQ16" i="73"/>
  <c r="BQ17" i="73"/>
  <c r="BQ18" i="73"/>
  <c r="BQ19" i="73"/>
  <c r="BQ20" i="73"/>
  <c r="BQ21" i="73"/>
  <c r="BQ22" i="73"/>
  <c r="BQ23" i="73"/>
  <c r="BQ24" i="73"/>
  <c r="BQ25" i="73"/>
  <c r="BQ26" i="73"/>
  <c r="BQ27" i="73"/>
  <c r="BQ28" i="73"/>
  <c r="BQ29" i="73"/>
  <c r="BQ30" i="73"/>
  <c r="BQ31" i="73"/>
  <c r="BQ32" i="73"/>
  <c r="F87" i="35" l="1"/>
  <c r="F9" i="35" s="1"/>
  <c r="D87" i="35"/>
  <c r="D9" i="35" s="1"/>
  <c r="I86" i="35"/>
  <c r="H86" i="35"/>
  <c r="G86" i="35"/>
  <c r="I85" i="35"/>
  <c r="H85" i="35"/>
  <c r="G85" i="35"/>
  <c r="I84" i="35"/>
  <c r="H84" i="35"/>
  <c r="G84" i="35"/>
  <c r="I87" i="35" l="1"/>
  <c r="H87" i="35"/>
  <c r="I56" i="44"/>
  <c r="AU3" i="82" l="1"/>
  <c r="BS32" i="73" l="1"/>
  <c r="BS31" i="73"/>
  <c r="BS30" i="73"/>
  <c r="BS29" i="73"/>
  <c r="BS28" i="73"/>
  <c r="BS27" i="73"/>
  <c r="BS26" i="73"/>
  <c r="BS25" i="73"/>
  <c r="BS24" i="73"/>
  <c r="BS23" i="73"/>
  <c r="BS22" i="73"/>
  <c r="BS21" i="73"/>
  <c r="BS20" i="73"/>
  <c r="BS19" i="73"/>
  <c r="BS18" i="73"/>
  <c r="BS17" i="73"/>
  <c r="BS16" i="73"/>
  <c r="BS15" i="73"/>
  <c r="BS14" i="73"/>
  <c r="BS13" i="73"/>
  <c r="BS12" i="73"/>
  <c r="BS11" i="73"/>
  <c r="BS10" i="73"/>
  <c r="BW32" i="73"/>
  <c r="BW31" i="73"/>
  <c r="BW30" i="73"/>
  <c r="BW29" i="73"/>
  <c r="BW28" i="73"/>
  <c r="BW27" i="73"/>
  <c r="BW26" i="73"/>
  <c r="BW25" i="73"/>
  <c r="BW24" i="73"/>
  <c r="BW23" i="73"/>
  <c r="BW22" i="73"/>
  <c r="BW21" i="73"/>
  <c r="BW20" i="73"/>
  <c r="BW19" i="73"/>
  <c r="BW18" i="73"/>
  <c r="BW17" i="73"/>
  <c r="BW16" i="73"/>
  <c r="BW15" i="73"/>
  <c r="BW14" i="73"/>
  <c r="BW13" i="73"/>
  <c r="BW12" i="73"/>
  <c r="BW11" i="73"/>
  <c r="BW10" i="73"/>
  <c r="BV32" i="73"/>
  <c r="BU32" i="73"/>
  <c r="BT32" i="73"/>
  <c r="BV31" i="73"/>
  <c r="BU31" i="73"/>
  <c r="BT31" i="73"/>
  <c r="BV30" i="73"/>
  <c r="BU30" i="73"/>
  <c r="BT30" i="73"/>
  <c r="BV29" i="73"/>
  <c r="BU29" i="73"/>
  <c r="BT29" i="73"/>
  <c r="BV28" i="73"/>
  <c r="BU28" i="73"/>
  <c r="BT28" i="73"/>
  <c r="BV27" i="73"/>
  <c r="BU27" i="73"/>
  <c r="BT27" i="73"/>
  <c r="BV26" i="73"/>
  <c r="BU26" i="73"/>
  <c r="BT26" i="73"/>
  <c r="BV25" i="73"/>
  <c r="BU25" i="73"/>
  <c r="BT25" i="73"/>
  <c r="BV24" i="73"/>
  <c r="BU24" i="73"/>
  <c r="BT24" i="73"/>
  <c r="BV23" i="73"/>
  <c r="BU23" i="73"/>
  <c r="BT23" i="73"/>
  <c r="BV22" i="73"/>
  <c r="BU22" i="73"/>
  <c r="BT22" i="73"/>
  <c r="BV21" i="73"/>
  <c r="BU21" i="73"/>
  <c r="BT21" i="73"/>
  <c r="BV20" i="73"/>
  <c r="BU20" i="73"/>
  <c r="BT20" i="73"/>
  <c r="BV19" i="73"/>
  <c r="BU19" i="73"/>
  <c r="BT19" i="73"/>
  <c r="BV18" i="73"/>
  <c r="BU18" i="73"/>
  <c r="BT18" i="73"/>
  <c r="BV17" i="73"/>
  <c r="BU17" i="73"/>
  <c r="BT17" i="73"/>
  <c r="BV16" i="73"/>
  <c r="BU16" i="73"/>
  <c r="BT16" i="73"/>
  <c r="BV15" i="73"/>
  <c r="BU15" i="73"/>
  <c r="BT15" i="73"/>
  <c r="BV14" i="73"/>
  <c r="BU14" i="73"/>
  <c r="BT14" i="73"/>
  <c r="BV13" i="73"/>
  <c r="BU13" i="73"/>
  <c r="BT13" i="73"/>
  <c r="BV12" i="73"/>
  <c r="BU12" i="73"/>
  <c r="BT12" i="73"/>
  <c r="BV11" i="73"/>
  <c r="BU11" i="73"/>
  <c r="BT11" i="73"/>
  <c r="BU10" i="73"/>
  <c r="BV10" i="73"/>
  <c r="BT10" i="73"/>
  <c r="BX27" i="73" l="1"/>
  <c r="BT33" i="73"/>
  <c r="V37" i="82"/>
  <c r="BX10" i="73" l="1"/>
  <c r="BZ10" i="73" l="1"/>
  <c r="C55" i="83" l="1"/>
  <c r="D55" i="83"/>
  <c r="E55" i="83"/>
  <c r="F55" i="83"/>
  <c r="G55" i="83"/>
  <c r="H55" i="83"/>
  <c r="I55" i="83"/>
  <c r="J55" i="83"/>
  <c r="K55" i="83"/>
  <c r="L55" i="83"/>
  <c r="M55" i="83"/>
  <c r="N55" i="83"/>
  <c r="O55" i="83"/>
  <c r="P55" i="83"/>
  <c r="Q55" i="83"/>
  <c r="R55" i="83"/>
  <c r="S55" i="83"/>
  <c r="T55" i="83"/>
  <c r="U55" i="83"/>
  <c r="V55" i="83"/>
  <c r="W55" i="83"/>
  <c r="P27" i="83"/>
  <c r="Q27" i="83"/>
  <c r="R27" i="83"/>
  <c r="S27" i="83"/>
  <c r="T27" i="83"/>
  <c r="U27" i="83"/>
  <c r="V27" i="83"/>
  <c r="W27" i="83"/>
  <c r="E27" i="83"/>
  <c r="F27" i="83"/>
  <c r="G27" i="83"/>
  <c r="H27" i="83"/>
  <c r="I27" i="83"/>
  <c r="J27" i="83"/>
  <c r="K27" i="83"/>
  <c r="L27" i="83"/>
  <c r="M27" i="83"/>
  <c r="N27" i="83"/>
  <c r="O27" i="83"/>
  <c r="I4" i="77" l="1"/>
  <c r="F4" i="77"/>
  <c r="C60" i="83" l="1"/>
  <c r="D60" i="83"/>
  <c r="E60" i="83"/>
  <c r="F60" i="83"/>
  <c r="G60" i="83"/>
  <c r="H60" i="83"/>
  <c r="I60" i="83"/>
  <c r="J60" i="83"/>
  <c r="K60" i="83"/>
  <c r="L60" i="83"/>
  <c r="M60" i="83"/>
  <c r="N60" i="83"/>
  <c r="O60" i="83"/>
  <c r="P60" i="83"/>
  <c r="Q60" i="83"/>
  <c r="R60" i="83"/>
  <c r="S60" i="83"/>
  <c r="T60" i="83"/>
  <c r="U60" i="83"/>
  <c r="V60" i="83"/>
  <c r="W60" i="83"/>
  <c r="C61" i="83"/>
  <c r="D61" i="83"/>
  <c r="E61" i="83"/>
  <c r="F61" i="83"/>
  <c r="G61" i="83"/>
  <c r="H61" i="83"/>
  <c r="I61" i="83"/>
  <c r="J61" i="83"/>
  <c r="K61" i="83"/>
  <c r="L61" i="83"/>
  <c r="M61" i="83"/>
  <c r="N61" i="83"/>
  <c r="O61" i="83"/>
  <c r="P61" i="83"/>
  <c r="Q61" i="83"/>
  <c r="R61" i="83"/>
  <c r="S61" i="83"/>
  <c r="T61" i="83"/>
  <c r="U61" i="83"/>
  <c r="V61" i="83"/>
  <c r="W61" i="83"/>
  <c r="C62" i="83"/>
  <c r="D62" i="83"/>
  <c r="E62" i="83"/>
  <c r="F62" i="83"/>
  <c r="G62" i="83"/>
  <c r="H62" i="83"/>
  <c r="I62" i="83"/>
  <c r="J62" i="83"/>
  <c r="K62" i="83"/>
  <c r="L62" i="83"/>
  <c r="M62" i="83"/>
  <c r="N62" i="83"/>
  <c r="O62" i="83"/>
  <c r="P62" i="83"/>
  <c r="Q62" i="83"/>
  <c r="R62" i="83"/>
  <c r="S62" i="83"/>
  <c r="T62" i="83"/>
  <c r="U62" i="83"/>
  <c r="V62" i="83"/>
  <c r="W62" i="83"/>
  <c r="C63" i="83"/>
  <c r="D63" i="83"/>
  <c r="E63" i="83"/>
  <c r="F63" i="83"/>
  <c r="G63" i="83"/>
  <c r="H63" i="83"/>
  <c r="I63" i="83"/>
  <c r="J63" i="83"/>
  <c r="K63" i="83"/>
  <c r="L63" i="83"/>
  <c r="M63" i="83"/>
  <c r="N63" i="83"/>
  <c r="O63" i="83"/>
  <c r="P63" i="83"/>
  <c r="Q63" i="83"/>
  <c r="R63" i="83"/>
  <c r="S63" i="83"/>
  <c r="T63" i="83"/>
  <c r="U63" i="83"/>
  <c r="V63" i="83"/>
  <c r="W63" i="83"/>
  <c r="C64" i="83"/>
  <c r="D64" i="83"/>
  <c r="E64" i="83"/>
  <c r="F64" i="83"/>
  <c r="G64" i="83"/>
  <c r="H64" i="83"/>
  <c r="I64" i="83"/>
  <c r="J64" i="83"/>
  <c r="K64" i="83"/>
  <c r="L64" i="83"/>
  <c r="M64" i="83"/>
  <c r="N64" i="83"/>
  <c r="O64" i="83"/>
  <c r="P64" i="83"/>
  <c r="Q64" i="83"/>
  <c r="R64" i="83"/>
  <c r="S64" i="83"/>
  <c r="T64" i="83"/>
  <c r="U64" i="83"/>
  <c r="V64" i="83"/>
  <c r="W64" i="83"/>
  <c r="C65" i="83"/>
  <c r="D65" i="83"/>
  <c r="E65" i="83"/>
  <c r="F65" i="83"/>
  <c r="G65" i="83"/>
  <c r="H65" i="83"/>
  <c r="I65" i="83"/>
  <c r="J65" i="83"/>
  <c r="K65" i="83"/>
  <c r="L65" i="83"/>
  <c r="M65" i="83"/>
  <c r="N65" i="83"/>
  <c r="O65" i="83"/>
  <c r="P65" i="83"/>
  <c r="Q65" i="83"/>
  <c r="R65" i="83"/>
  <c r="S65" i="83"/>
  <c r="T65" i="83"/>
  <c r="U65" i="83"/>
  <c r="V65" i="83"/>
  <c r="W65" i="83"/>
  <c r="C66" i="83"/>
  <c r="D66" i="83"/>
  <c r="E66" i="83"/>
  <c r="F66" i="83"/>
  <c r="G66" i="83"/>
  <c r="H66" i="83"/>
  <c r="I66" i="83"/>
  <c r="J66" i="83"/>
  <c r="K66" i="83"/>
  <c r="L66" i="83"/>
  <c r="M66" i="83"/>
  <c r="N66" i="83"/>
  <c r="O66" i="83"/>
  <c r="P66" i="83"/>
  <c r="Q66" i="83"/>
  <c r="R66" i="83"/>
  <c r="S66" i="83"/>
  <c r="T66" i="83"/>
  <c r="U66" i="83"/>
  <c r="V66" i="83"/>
  <c r="W66" i="83"/>
  <c r="C67" i="83"/>
  <c r="D67" i="83"/>
  <c r="E67" i="83"/>
  <c r="F67" i="83"/>
  <c r="G67" i="83"/>
  <c r="H67" i="83"/>
  <c r="I67" i="83"/>
  <c r="J67" i="83"/>
  <c r="K67" i="83"/>
  <c r="L67" i="83"/>
  <c r="M67" i="83"/>
  <c r="N67" i="83"/>
  <c r="O67" i="83"/>
  <c r="P67" i="83"/>
  <c r="Q67" i="83"/>
  <c r="R67" i="83"/>
  <c r="S67" i="83"/>
  <c r="T67" i="83"/>
  <c r="U67" i="83"/>
  <c r="V67" i="83"/>
  <c r="W67" i="83"/>
  <c r="C68" i="83"/>
  <c r="D68" i="83"/>
  <c r="E68" i="83"/>
  <c r="F68" i="83"/>
  <c r="G68" i="83"/>
  <c r="H68" i="83"/>
  <c r="I68" i="83"/>
  <c r="J68" i="83"/>
  <c r="K68" i="83"/>
  <c r="L68" i="83"/>
  <c r="M68" i="83"/>
  <c r="N68" i="83"/>
  <c r="O68" i="83"/>
  <c r="P68" i="83"/>
  <c r="Q68" i="83"/>
  <c r="R68" i="83"/>
  <c r="S68" i="83"/>
  <c r="T68" i="83"/>
  <c r="U68" i="83"/>
  <c r="V68" i="83"/>
  <c r="W68" i="83"/>
  <c r="C69" i="83"/>
  <c r="D69" i="83"/>
  <c r="E69" i="83"/>
  <c r="F69" i="83"/>
  <c r="G69" i="83"/>
  <c r="H69" i="83"/>
  <c r="I69" i="83"/>
  <c r="J69" i="83"/>
  <c r="K69" i="83"/>
  <c r="L69" i="83"/>
  <c r="M69" i="83"/>
  <c r="N69" i="83"/>
  <c r="O69" i="83"/>
  <c r="P69" i="83"/>
  <c r="Q69" i="83"/>
  <c r="R69" i="83"/>
  <c r="S69" i="83"/>
  <c r="T69" i="83"/>
  <c r="U69" i="83"/>
  <c r="V69" i="83"/>
  <c r="W69" i="83"/>
  <c r="C70" i="83"/>
  <c r="D70" i="83"/>
  <c r="E70" i="83"/>
  <c r="F70" i="83"/>
  <c r="G70" i="83"/>
  <c r="H70" i="83"/>
  <c r="I70" i="83"/>
  <c r="J70" i="83"/>
  <c r="K70" i="83"/>
  <c r="L70" i="83"/>
  <c r="M70" i="83"/>
  <c r="N70" i="83"/>
  <c r="O70" i="83"/>
  <c r="P70" i="83"/>
  <c r="Q70" i="83"/>
  <c r="R70" i="83"/>
  <c r="S70" i="83"/>
  <c r="T70" i="83"/>
  <c r="U70" i="83"/>
  <c r="V70" i="83"/>
  <c r="W70" i="83"/>
  <c r="C71" i="83"/>
  <c r="D71" i="83"/>
  <c r="E71" i="83"/>
  <c r="F71" i="83"/>
  <c r="G71" i="83"/>
  <c r="H71" i="83"/>
  <c r="I71" i="83"/>
  <c r="J71" i="83"/>
  <c r="K71" i="83"/>
  <c r="L71" i="83"/>
  <c r="M71" i="83"/>
  <c r="N71" i="83"/>
  <c r="O71" i="83"/>
  <c r="P71" i="83"/>
  <c r="Q71" i="83"/>
  <c r="R71" i="83"/>
  <c r="S71" i="83"/>
  <c r="T71" i="83"/>
  <c r="U71" i="83"/>
  <c r="V71" i="83"/>
  <c r="W71" i="83"/>
  <c r="C72" i="83"/>
  <c r="D72" i="83"/>
  <c r="E72" i="83"/>
  <c r="F72" i="83"/>
  <c r="G72" i="83"/>
  <c r="H72" i="83"/>
  <c r="I72" i="83"/>
  <c r="J72" i="83"/>
  <c r="K72" i="83"/>
  <c r="L72" i="83"/>
  <c r="M72" i="83"/>
  <c r="N72" i="83"/>
  <c r="O72" i="83"/>
  <c r="P72" i="83"/>
  <c r="Q72" i="83"/>
  <c r="R72" i="83"/>
  <c r="S72" i="83"/>
  <c r="T72" i="83"/>
  <c r="U72" i="83"/>
  <c r="V72" i="83"/>
  <c r="W72" i="83"/>
  <c r="C73" i="83"/>
  <c r="D73" i="83"/>
  <c r="E73" i="83"/>
  <c r="F73" i="83"/>
  <c r="G73" i="83"/>
  <c r="H73" i="83"/>
  <c r="I73" i="83"/>
  <c r="J73" i="83"/>
  <c r="K73" i="83"/>
  <c r="L73" i="83"/>
  <c r="M73" i="83"/>
  <c r="N73" i="83"/>
  <c r="O73" i="83"/>
  <c r="P73" i="83"/>
  <c r="Q73" i="83"/>
  <c r="R73" i="83"/>
  <c r="S73" i="83"/>
  <c r="T73" i="83"/>
  <c r="U73" i="83"/>
  <c r="V73" i="83"/>
  <c r="W73" i="83"/>
  <c r="C74" i="83"/>
  <c r="D74" i="83"/>
  <c r="E74" i="83"/>
  <c r="F74" i="83"/>
  <c r="G74" i="83"/>
  <c r="H74" i="83"/>
  <c r="I74" i="83"/>
  <c r="J74" i="83"/>
  <c r="K74" i="83"/>
  <c r="L74" i="83"/>
  <c r="M74" i="83"/>
  <c r="N74" i="83"/>
  <c r="O74" i="83"/>
  <c r="P74" i="83"/>
  <c r="Q74" i="83"/>
  <c r="R74" i="83"/>
  <c r="S74" i="83"/>
  <c r="T74" i="83"/>
  <c r="U74" i="83"/>
  <c r="V74" i="83"/>
  <c r="W74" i="83"/>
  <c r="C75" i="83"/>
  <c r="D75" i="83"/>
  <c r="E75" i="83"/>
  <c r="F75" i="83"/>
  <c r="G75" i="83"/>
  <c r="H75" i="83"/>
  <c r="I75" i="83"/>
  <c r="J75" i="83"/>
  <c r="K75" i="83"/>
  <c r="L75" i="83"/>
  <c r="M75" i="83"/>
  <c r="N75" i="83"/>
  <c r="O75" i="83"/>
  <c r="P75" i="83"/>
  <c r="Q75" i="83"/>
  <c r="R75" i="83"/>
  <c r="S75" i="83"/>
  <c r="T75" i="83"/>
  <c r="U75" i="83"/>
  <c r="V75" i="83"/>
  <c r="W75" i="83"/>
  <c r="C76" i="83"/>
  <c r="D76" i="83"/>
  <c r="E76" i="83"/>
  <c r="F76" i="83"/>
  <c r="G76" i="83"/>
  <c r="H76" i="83"/>
  <c r="I76" i="83"/>
  <c r="J76" i="83"/>
  <c r="K76" i="83"/>
  <c r="L76" i="83"/>
  <c r="M76" i="83"/>
  <c r="N76" i="83"/>
  <c r="O76" i="83"/>
  <c r="P76" i="83"/>
  <c r="Q76" i="83"/>
  <c r="R76" i="83"/>
  <c r="S76" i="83"/>
  <c r="T76" i="83"/>
  <c r="U76" i="83"/>
  <c r="V76" i="83"/>
  <c r="W76" i="83"/>
  <c r="C77" i="83"/>
  <c r="D77" i="83"/>
  <c r="E77" i="83"/>
  <c r="F77" i="83"/>
  <c r="G77" i="83"/>
  <c r="H77" i="83"/>
  <c r="I77" i="83"/>
  <c r="J77" i="83"/>
  <c r="K77" i="83"/>
  <c r="L77" i="83"/>
  <c r="M77" i="83"/>
  <c r="N77" i="83"/>
  <c r="O77" i="83"/>
  <c r="P77" i="83"/>
  <c r="Q77" i="83"/>
  <c r="R77" i="83"/>
  <c r="S77" i="83"/>
  <c r="T77" i="83"/>
  <c r="U77" i="83"/>
  <c r="V77" i="83"/>
  <c r="W77" i="83"/>
  <c r="C78" i="83"/>
  <c r="D78" i="83"/>
  <c r="E78" i="83"/>
  <c r="F78" i="83"/>
  <c r="G78" i="83"/>
  <c r="H78" i="83"/>
  <c r="I78" i="83"/>
  <c r="J78" i="83"/>
  <c r="K78" i="83"/>
  <c r="L78" i="83"/>
  <c r="M78" i="83"/>
  <c r="N78" i="83"/>
  <c r="O78" i="83"/>
  <c r="P78" i="83"/>
  <c r="Q78" i="83"/>
  <c r="R78" i="83"/>
  <c r="S78" i="83"/>
  <c r="T78" i="83"/>
  <c r="U78" i="83"/>
  <c r="V78" i="83"/>
  <c r="W78" i="83"/>
  <c r="C79" i="83"/>
  <c r="D79" i="83"/>
  <c r="E79" i="83"/>
  <c r="F79" i="83"/>
  <c r="G79" i="83"/>
  <c r="H79" i="83"/>
  <c r="I79" i="83"/>
  <c r="J79" i="83"/>
  <c r="K79" i="83"/>
  <c r="L79" i="83"/>
  <c r="M79" i="83"/>
  <c r="N79" i="83"/>
  <c r="O79" i="83"/>
  <c r="P79" i="83"/>
  <c r="Q79" i="83"/>
  <c r="R79" i="83"/>
  <c r="S79" i="83"/>
  <c r="T79" i="83"/>
  <c r="U79" i="83"/>
  <c r="V79" i="83"/>
  <c r="W79" i="83"/>
  <c r="C80" i="83"/>
  <c r="D80" i="83"/>
  <c r="E80" i="83"/>
  <c r="F80" i="83"/>
  <c r="G80" i="83"/>
  <c r="H80" i="83"/>
  <c r="I80" i="83"/>
  <c r="J80" i="83"/>
  <c r="K80" i="83"/>
  <c r="L80" i="83"/>
  <c r="M80" i="83"/>
  <c r="N80" i="83"/>
  <c r="O80" i="83"/>
  <c r="P80" i="83"/>
  <c r="Q80" i="83"/>
  <c r="R80" i="83"/>
  <c r="S80" i="83"/>
  <c r="T80" i="83"/>
  <c r="U80" i="83"/>
  <c r="V80" i="83"/>
  <c r="W80" i="83"/>
  <c r="C81" i="83"/>
  <c r="D81" i="83"/>
  <c r="E81" i="83"/>
  <c r="F81" i="83"/>
  <c r="G81" i="83"/>
  <c r="H81" i="83"/>
  <c r="I81" i="83"/>
  <c r="J81" i="83"/>
  <c r="K81" i="83"/>
  <c r="L81" i="83"/>
  <c r="M81" i="83"/>
  <c r="N81" i="83"/>
  <c r="O81" i="83"/>
  <c r="P81" i="83"/>
  <c r="Q81" i="83"/>
  <c r="R81" i="83"/>
  <c r="S81" i="83"/>
  <c r="T81" i="83"/>
  <c r="U81" i="83"/>
  <c r="V81" i="83"/>
  <c r="W81" i="83"/>
  <c r="C82" i="83"/>
  <c r="D82" i="83"/>
  <c r="E82" i="83"/>
  <c r="F82" i="83"/>
  <c r="G82" i="83"/>
  <c r="H82" i="83"/>
  <c r="I82" i="83"/>
  <c r="J82" i="83"/>
  <c r="K82" i="83"/>
  <c r="L82" i="83"/>
  <c r="M82" i="83"/>
  <c r="N82" i="83"/>
  <c r="O82" i="83"/>
  <c r="P82" i="83"/>
  <c r="Q82" i="83"/>
  <c r="R82" i="83"/>
  <c r="S82" i="83"/>
  <c r="T82" i="83"/>
  <c r="U82" i="83"/>
  <c r="V82" i="83"/>
  <c r="W82" i="83"/>
  <c r="B82" i="83"/>
  <c r="B81" i="83"/>
  <c r="B80" i="83"/>
  <c r="B79" i="83"/>
  <c r="B78" i="83"/>
  <c r="B77" i="83"/>
  <c r="B76" i="83"/>
  <c r="B75" i="83"/>
  <c r="B74" i="83"/>
  <c r="B73" i="83"/>
  <c r="B72" i="83"/>
  <c r="B71" i="83"/>
  <c r="B70" i="83"/>
  <c r="B69" i="83"/>
  <c r="B68" i="83"/>
  <c r="B67" i="83"/>
  <c r="B66" i="83"/>
  <c r="B65" i="83"/>
  <c r="B64" i="83"/>
  <c r="B63" i="83"/>
  <c r="B62" i="83"/>
  <c r="B61" i="83"/>
  <c r="B60" i="83"/>
  <c r="Q83" i="83" l="1"/>
  <c r="N83" i="83"/>
  <c r="R83" i="83"/>
  <c r="J83" i="83"/>
  <c r="K83" i="83"/>
  <c r="W83" i="83"/>
  <c r="M83" i="83"/>
  <c r="T83" i="83"/>
  <c r="O83" i="83"/>
  <c r="G83" i="83"/>
  <c r="U83" i="83"/>
  <c r="S83" i="83"/>
  <c r="P83" i="83"/>
  <c r="F83" i="83"/>
  <c r="L83" i="83"/>
  <c r="V83" i="83"/>
  <c r="X31" i="83"/>
  <c r="W31" i="83"/>
  <c r="V31" i="83"/>
  <c r="U31" i="83"/>
  <c r="T31" i="83"/>
  <c r="S31" i="83"/>
  <c r="R31" i="83"/>
  <c r="Q31" i="83"/>
  <c r="P31" i="83"/>
  <c r="O31" i="83"/>
  <c r="N31" i="83"/>
  <c r="M31" i="83"/>
  <c r="L31" i="83"/>
  <c r="K31" i="83"/>
  <c r="J31" i="83"/>
  <c r="I31" i="83"/>
  <c r="H31" i="83"/>
  <c r="G31" i="83"/>
  <c r="F31" i="83"/>
  <c r="E31" i="83"/>
  <c r="D31" i="83"/>
  <c r="C31" i="83"/>
  <c r="B31" i="83"/>
  <c r="B55" i="83"/>
  <c r="D11" i="25" l="1"/>
  <c r="B11" i="73"/>
  <c r="AU47" i="82" l="1"/>
  <c r="AU45" i="82"/>
  <c r="AU43" i="82"/>
  <c r="AU41" i="82"/>
  <c r="AU35" i="82"/>
  <c r="AU29" i="82"/>
  <c r="AU23" i="82"/>
  <c r="AU21" i="82"/>
  <c r="AU19" i="82"/>
  <c r="AU17" i="82"/>
  <c r="AU13" i="82"/>
  <c r="AU11" i="82"/>
  <c r="AU7" i="82"/>
  <c r="AU5" i="82"/>
  <c r="AR21" i="82"/>
  <c r="U43" i="82"/>
  <c r="U21" i="82"/>
  <c r="AV28" i="72"/>
  <c r="AV27" i="72"/>
  <c r="U47" i="82" s="1"/>
  <c r="AV61" i="72"/>
  <c r="AR47" i="82" s="1"/>
  <c r="AT61" i="72"/>
  <c r="AR45" i="82" s="1"/>
  <c r="AT28" i="72"/>
  <c r="AT27" i="72"/>
  <c r="U45" i="82" s="1"/>
  <c r="AR61" i="72"/>
  <c r="AR43" i="82" s="1"/>
  <c r="AR28" i="72"/>
  <c r="AR27" i="72"/>
  <c r="AP27" i="72"/>
  <c r="U41" i="82" s="1"/>
  <c r="AP61" i="72"/>
  <c r="AR41" i="82" s="1"/>
  <c r="AJ61" i="72"/>
  <c r="AR35" i="82" s="1"/>
  <c r="AJ28" i="72"/>
  <c r="AJ27" i="72"/>
  <c r="U35" i="82" s="1"/>
  <c r="AD61" i="72"/>
  <c r="AR29" i="82" s="1"/>
  <c r="AD28" i="72"/>
  <c r="AD27" i="72"/>
  <c r="U29" i="82" s="1"/>
  <c r="AB61" i="72"/>
  <c r="AB27" i="72"/>
  <c r="Z61" i="72"/>
  <c r="Z28" i="72"/>
  <c r="Z27" i="72"/>
  <c r="X61" i="72"/>
  <c r="AR23" i="82" s="1"/>
  <c r="X28" i="72"/>
  <c r="X27" i="72"/>
  <c r="U23" i="82" s="1"/>
  <c r="V61" i="72"/>
  <c r="V28" i="72"/>
  <c r="V27" i="72"/>
  <c r="T61" i="72"/>
  <c r="AR19" i="82" s="1"/>
  <c r="T28" i="72"/>
  <c r="T27" i="72"/>
  <c r="U19" i="82" s="1"/>
  <c r="R61" i="72"/>
  <c r="AR17" i="82" s="1"/>
  <c r="R28" i="72"/>
  <c r="R27" i="72"/>
  <c r="U17" i="82" s="1"/>
  <c r="AD11" i="82"/>
  <c r="N61" i="72" l="1"/>
  <c r="AR13" i="82" s="1"/>
  <c r="N28" i="72"/>
  <c r="N27" i="72"/>
  <c r="U13" i="82" s="1"/>
  <c r="L61" i="72"/>
  <c r="AR11" i="82" s="1"/>
  <c r="L27" i="72"/>
  <c r="U11" i="82" s="1"/>
  <c r="H61" i="72" l="1"/>
  <c r="AR7" i="82" s="1"/>
  <c r="H28" i="72"/>
  <c r="H27" i="72"/>
  <c r="U7" i="82" s="1"/>
  <c r="F61" i="72"/>
  <c r="AR5" i="82" s="1"/>
  <c r="D61" i="72"/>
  <c r="AR3" i="82" s="1"/>
  <c r="F28" i="72"/>
  <c r="F27" i="72"/>
  <c r="U5" i="82" s="1"/>
  <c r="D72" i="72" l="1"/>
  <c r="D29" i="72"/>
  <c r="D28" i="72"/>
  <c r="D27" i="72"/>
  <c r="U3" i="82" s="1"/>
  <c r="H84" i="47" l="1"/>
  <c r="I84" i="47"/>
  <c r="X4" i="83"/>
  <c r="X5" i="83"/>
  <c r="X6" i="83"/>
  <c r="X7" i="83"/>
  <c r="X8" i="83"/>
  <c r="X9" i="83"/>
  <c r="X10" i="83"/>
  <c r="X11" i="83"/>
  <c r="X12" i="83"/>
  <c r="X13" i="83"/>
  <c r="X14" i="83"/>
  <c r="X15" i="83"/>
  <c r="X16" i="83"/>
  <c r="X17" i="83"/>
  <c r="X18" i="83"/>
  <c r="X19" i="83"/>
  <c r="X20" i="83"/>
  <c r="X21" i="83"/>
  <c r="X22" i="83"/>
  <c r="X23" i="83"/>
  <c r="X24" i="83"/>
  <c r="X25" i="83"/>
  <c r="D87" i="25"/>
  <c r="D9" i="25" s="1"/>
  <c r="F87" i="25"/>
  <c r="D87" i="28"/>
  <c r="F87" i="28"/>
  <c r="D87" i="29"/>
  <c r="F87" i="29"/>
  <c r="D87" i="27"/>
  <c r="F87" i="27"/>
  <c r="D87" i="26"/>
  <c r="F87" i="26"/>
  <c r="D87" i="30"/>
  <c r="F87" i="30"/>
  <c r="D87" i="45"/>
  <c r="F87" i="45"/>
  <c r="D87" i="31"/>
  <c r="F87" i="31"/>
  <c r="D87" i="32"/>
  <c r="F87" i="32"/>
  <c r="D87" i="34"/>
  <c r="F87" i="34"/>
  <c r="D87" i="33"/>
  <c r="F87" i="33"/>
  <c r="D87" i="36"/>
  <c r="F87" i="36"/>
  <c r="D87" i="37"/>
  <c r="F87" i="37"/>
  <c r="D87" i="46"/>
  <c r="F87" i="46"/>
  <c r="D87" i="38"/>
  <c r="F87" i="38"/>
  <c r="D87" i="40"/>
  <c r="F87" i="40"/>
  <c r="D87" i="39"/>
  <c r="F87" i="39"/>
  <c r="D87" i="41"/>
  <c r="F87" i="41"/>
  <c r="D87" i="42"/>
  <c r="F87" i="42"/>
  <c r="D87" i="44"/>
  <c r="F87" i="44"/>
  <c r="D87" i="43"/>
  <c r="F87" i="43"/>
  <c r="D87" i="2"/>
  <c r="F87" i="2"/>
  <c r="AX33" i="73" l="1"/>
  <c r="I81" i="2"/>
  <c r="I82" i="2"/>
  <c r="I83" i="2"/>
  <c r="I84" i="2"/>
  <c r="I81" i="25"/>
  <c r="I82" i="25"/>
  <c r="I83" i="25"/>
  <c r="I84" i="25"/>
  <c r="I81" i="28"/>
  <c r="I82" i="28"/>
  <c r="I83" i="28"/>
  <c r="I84" i="28"/>
  <c r="I81" i="29"/>
  <c r="I82" i="29"/>
  <c r="I83" i="29"/>
  <c r="I84" i="29"/>
  <c r="H80" i="2"/>
  <c r="H81" i="2"/>
  <c r="H82" i="2"/>
  <c r="H83" i="2"/>
  <c r="H84" i="2"/>
  <c r="H80" i="25"/>
  <c r="H81" i="25"/>
  <c r="H82" i="25"/>
  <c r="H83" i="25"/>
  <c r="H84" i="25"/>
  <c r="H80" i="28"/>
  <c r="H81" i="28"/>
  <c r="H82" i="28"/>
  <c r="H83" i="28"/>
  <c r="H84" i="28"/>
  <c r="H80" i="29"/>
  <c r="H81" i="29"/>
  <c r="H82" i="29"/>
  <c r="H83" i="29"/>
  <c r="H84" i="29"/>
  <c r="G85" i="27" l="1"/>
  <c r="H85" i="27"/>
  <c r="I85" i="27"/>
  <c r="G85" i="43"/>
  <c r="H85" i="43"/>
  <c r="I85" i="43"/>
  <c r="G85" i="44"/>
  <c r="H85" i="44"/>
  <c r="I85" i="44"/>
  <c r="G85" i="42"/>
  <c r="H85" i="42"/>
  <c r="I85" i="42"/>
  <c r="G85" i="41"/>
  <c r="H85" i="41"/>
  <c r="I85" i="41"/>
  <c r="G85" i="39"/>
  <c r="H85" i="39"/>
  <c r="I85" i="39"/>
  <c r="G85" i="40"/>
  <c r="H85" i="40"/>
  <c r="I85" i="40"/>
  <c r="G85" i="38"/>
  <c r="H85" i="38"/>
  <c r="I85" i="38"/>
  <c r="G85" i="46"/>
  <c r="H85" i="46"/>
  <c r="I85" i="46"/>
  <c r="G85" i="37"/>
  <c r="H85" i="37"/>
  <c r="I85" i="37"/>
  <c r="G85" i="36"/>
  <c r="H85" i="36"/>
  <c r="I85" i="36"/>
  <c r="G85" i="33"/>
  <c r="H85" i="33"/>
  <c r="I85" i="33"/>
  <c r="G85" i="34"/>
  <c r="H85" i="34"/>
  <c r="I85" i="34"/>
  <c r="G85" i="32"/>
  <c r="H85" i="32"/>
  <c r="I85" i="32"/>
  <c r="G85" i="31"/>
  <c r="H85" i="31"/>
  <c r="I85" i="31"/>
  <c r="G85" i="45"/>
  <c r="H85" i="45"/>
  <c r="I85" i="45"/>
  <c r="G85" i="30"/>
  <c r="H85" i="30"/>
  <c r="I85" i="30"/>
  <c r="G85" i="26"/>
  <c r="H85" i="26"/>
  <c r="I85" i="26"/>
  <c r="AE39" i="82" l="1"/>
  <c r="U39" i="82"/>
  <c r="AN61" i="72" l="1"/>
  <c r="AN28" i="72"/>
  <c r="AN27" i="72"/>
  <c r="AL61" i="72"/>
  <c r="AL28" i="72"/>
  <c r="AL27" i="72"/>
  <c r="AH61" i="72"/>
  <c r="AH27" i="72"/>
  <c r="AF61" i="72"/>
  <c r="AF28" i="72"/>
  <c r="AF27" i="72"/>
  <c r="AB72" i="72"/>
  <c r="P61" i="72"/>
  <c r="AU37" i="82"/>
  <c r="AU39" i="82"/>
  <c r="AR39" i="82"/>
  <c r="V39" i="82"/>
  <c r="AR37" i="82"/>
  <c r="U37" i="82"/>
  <c r="AU33" i="82" l="1"/>
  <c r="AR33" i="82"/>
  <c r="U33" i="82"/>
  <c r="AU31" i="82"/>
  <c r="AR31" i="82"/>
  <c r="U31" i="82"/>
  <c r="AU27" i="82"/>
  <c r="AR27" i="82"/>
  <c r="U27" i="82"/>
  <c r="AU25" i="82"/>
  <c r="AR25" i="82"/>
  <c r="U25" i="82"/>
  <c r="V23" i="82"/>
  <c r="AU15" i="82"/>
  <c r="AR15" i="82"/>
  <c r="U15" i="82"/>
  <c r="P28" i="72"/>
  <c r="P27" i="72"/>
  <c r="V15" i="82"/>
  <c r="D11" i="78" l="1"/>
  <c r="C11" i="78"/>
  <c r="D10" i="78"/>
  <c r="C10" i="78"/>
  <c r="D9" i="78"/>
  <c r="C9" i="78"/>
  <c r="D8" i="78"/>
  <c r="C8" i="78"/>
  <c r="D7" i="78"/>
  <c r="C7" i="78"/>
  <c r="D6" i="78"/>
  <c r="C6" i="78"/>
  <c r="D5" i="78"/>
  <c r="C5" i="78"/>
  <c r="D4" i="78"/>
  <c r="C4" i="78"/>
  <c r="D3" i="78"/>
  <c r="C3" i="78"/>
  <c r="B11" i="78"/>
  <c r="B10" i="78"/>
  <c r="B9" i="78"/>
  <c r="B8" i="78"/>
  <c r="B7" i="78"/>
  <c r="B6" i="78"/>
  <c r="B5" i="78"/>
  <c r="B4" i="78"/>
  <c r="I5" i="84" l="1"/>
  <c r="BX21" i="73" l="1"/>
  <c r="BX17" i="73"/>
  <c r="BX20" i="73"/>
  <c r="BX22" i="73"/>
  <c r="BX19" i="73"/>
  <c r="BX15" i="73"/>
  <c r="BX18" i="73"/>
  <c r="BX12" i="73"/>
  <c r="BX13" i="73"/>
  <c r="BX16" i="73"/>
  <c r="BX11" i="73"/>
  <c r="BX14" i="73"/>
  <c r="BZ11" i="73" l="1"/>
  <c r="G36" i="76"/>
  <c r="BZ14" i="73"/>
  <c r="G39" i="76"/>
  <c r="G35" i="76"/>
  <c r="BZ22" i="73"/>
  <c r="G47" i="76"/>
  <c r="BZ19" i="73"/>
  <c r="G44" i="76"/>
  <c r="BZ17" i="73"/>
  <c r="G42" i="76"/>
  <c r="BZ21" i="73"/>
  <c r="G46" i="76"/>
  <c r="BZ20" i="73"/>
  <c r="G45" i="76"/>
  <c r="BZ18" i="73"/>
  <c r="G43" i="76"/>
  <c r="BZ15" i="73"/>
  <c r="G40" i="76"/>
  <c r="BZ16" i="73"/>
  <c r="G41" i="76"/>
  <c r="BZ13" i="73"/>
  <c r="G38" i="76"/>
  <c r="BZ12" i="73"/>
  <c r="G37" i="76"/>
  <c r="D3" i="28"/>
  <c r="D3" i="29"/>
  <c r="D3" i="27"/>
  <c r="D3" i="26"/>
  <c r="D3" i="30"/>
  <c r="D3" i="45"/>
  <c r="D3" i="31"/>
  <c r="D3" i="32"/>
  <c r="D3" i="34"/>
  <c r="D3" i="33"/>
  <c r="D3" i="35"/>
  <c r="D3" i="36"/>
  <c r="D3" i="37"/>
  <c r="D3" i="46"/>
  <c r="D3" i="38"/>
  <c r="D3" i="40"/>
  <c r="D3" i="39"/>
  <c r="D3" i="41"/>
  <c r="D3" i="42"/>
  <c r="D3" i="44"/>
  <c r="D3" i="43"/>
  <c r="U9" i="82" l="1"/>
  <c r="D25" i="28" l="1"/>
  <c r="BX23" i="73" l="1"/>
  <c r="BX25" i="73"/>
  <c r="BX28" i="73"/>
  <c r="BX24" i="73"/>
  <c r="BX26" i="73"/>
  <c r="BZ26" i="73" l="1"/>
  <c r="G51" i="76"/>
  <c r="BZ25" i="73"/>
  <c r="G50" i="76"/>
  <c r="BZ24" i="73"/>
  <c r="G49" i="76"/>
  <c r="BZ27" i="73"/>
  <c r="G52" i="76"/>
  <c r="BZ28" i="73"/>
  <c r="G53" i="76"/>
  <c r="BZ23" i="73"/>
  <c r="G48" i="76"/>
  <c r="AR9" i="82"/>
  <c r="AU9" i="82" l="1"/>
  <c r="AT9" i="82"/>
  <c r="V9" i="82" l="1"/>
  <c r="X32" i="83" l="1"/>
  <c r="X33" i="83"/>
  <c r="X61" i="83" s="1"/>
  <c r="X34" i="83"/>
  <c r="X62" i="83" s="1"/>
  <c r="X35" i="83"/>
  <c r="X63" i="83" s="1"/>
  <c r="X36" i="83"/>
  <c r="X64" i="83" s="1"/>
  <c r="X37" i="83"/>
  <c r="X65" i="83" s="1"/>
  <c r="X38" i="83"/>
  <c r="X66" i="83" s="1"/>
  <c r="X39" i="83"/>
  <c r="X67" i="83" s="1"/>
  <c r="X40" i="83"/>
  <c r="X68" i="83" s="1"/>
  <c r="X41" i="83"/>
  <c r="X69" i="83" s="1"/>
  <c r="X42" i="83"/>
  <c r="X70" i="83" s="1"/>
  <c r="X43" i="83"/>
  <c r="X71" i="83" s="1"/>
  <c r="X44" i="83"/>
  <c r="X72" i="83" s="1"/>
  <c r="X45" i="83"/>
  <c r="X73" i="83" s="1"/>
  <c r="X46" i="83"/>
  <c r="X74" i="83" s="1"/>
  <c r="X47" i="83"/>
  <c r="X75" i="83" s="1"/>
  <c r="X48" i="83"/>
  <c r="X76" i="83" s="1"/>
  <c r="X49" i="83"/>
  <c r="X77" i="83" s="1"/>
  <c r="X50" i="83"/>
  <c r="X78" i="83" s="1"/>
  <c r="X51" i="83"/>
  <c r="X79" i="83" s="1"/>
  <c r="X52" i="83"/>
  <c r="X80" i="83" s="1"/>
  <c r="X53" i="83"/>
  <c r="X81" i="83" s="1"/>
  <c r="X54" i="83"/>
  <c r="X60" i="83" l="1"/>
  <c r="X55" i="83"/>
  <c r="D25" i="25"/>
  <c r="D6" i="25" s="1"/>
  <c r="D27" i="25"/>
  <c r="D35" i="25"/>
  <c r="D42" i="25"/>
  <c r="D7" i="25" s="1"/>
  <c r="D44" i="25"/>
  <c r="D49" i="25"/>
  <c r="D8" i="25" s="1"/>
  <c r="D13" i="25" l="1"/>
  <c r="B26" i="79"/>
  <c r="C27" i="71"/>
  <c r="D27" i="71"/>
  <c r="E27" i="71"/>
  <c r="B27" i="71"/>
  <c r="F26" i="71"/>
  <c r="F25" i="71"/>
  <c r="F24" i="71"/>
  <c r="F23" i="71"/>
  <c r="F22" i="71"/>
  <c r="F21" i="71"/>
  <c r="F20" i="71"/>
  <c r="F19" i="71"/>
  <c r="F18" i="71"/>
  <c r="F17" i="71"/>
  <c r="F16" i="71"/>
  <c r="F15" i="71"/>
  <c r="F14" i="71"/>
  <c r="F13" i="71"/>
  <c r="F12" i="71"/>
  <c r="F11" i="71"/>
  <c r="F10" i="71"/>
  <c r="F9" i="71"/>
  <c r="F8" i="71"/>
  <c r="F7" i="71"/>
  <c r="F6" i="71"/>
  <c r="F5" i="71"/>
  <c r="F4" i="71"/>
  <c r="F27" i="71" l="1"/>
  <c r="AH9" i="82"/>
  <c r="AG9" i="82"/>
  <c r="G73" i="41" l="1"/>
  <c r="J72" i="72" l="1"/>
  <c r="J71" i="72"/>
  <c r="I17" i="84" l="1"/>
  <c r="I16" i="84"/>
  <c r="I15" i="84"/>
  <c r="I14" i="84"/>
  <c r="I13" i="84"/>
  <c r="I12" i="84"/>
  <c r="I11" i="84"/>
  <c r="I10" i="84"/>
  <c r="I9" i="84"/>
  <c r="I8" i="84"/>
  <c r="I7" i="84"/>
  <c r="I6" i="84"/>
  <c r="J28" i="72" l="1"/>
  <c r="J27" i="72"/>
  <c r="I28" i="77" l="1"/>
  <c r="F28" i="77"/>
  <c r="C28" i="77"/>
  <c r="C38" i="47" l="1"/>
  <c r="G38" i="35"/>
  <c r="E4" i="77"/>
  <c r="F9" i="43"/>
  <c r="H87" i="32"/>
  <c r="F25" i="26"/>
  <c r="F6" i="26" s="1"/>
  <c r="E28" i="84"/>
  <c r="G68" i="42"/>
  <c r="G69" i="42"/>
  <c r="G70" i="42"/>
  <c r="G71" i="42"/>
  <c r="G72" i="42"/>
  <c r="G73" i="42"/>
  <c r="D9" i="40"/>
  <c r="D9" i="46"/>
  <c r="D25" i="36"/>
  <c r="D6" i="36" s="1"/>
  <c r="D27" i="36"/>
  <c r="D35" i="36"/>
  <c r="D42" i="36"/>
  <c r="D7" i="36" s="1"/>
  <c r="D44" i="36"/>
  <c r="D49" i="36"/>
  <c r="D9" i="33"/>
  <c r="D9" i="32"/>
  <c r="D9" i="31"/>
  <c r="D9" i="30"/>
  <c r="W9" i="82"/>
  <c r="C33" i="71" s="1"/>
  <c r="C33" i="79" s="1"/>
  <c r="C31" i="47"/>
  <c r="C30" i="47"/>
  <c r="C29" i="47"/>
  <c r="J61" i="72"/>
  <c r="F11" i="27"/>
  <c r="D11" i="27"/>
  <c r="D49" i="37"/>
  <c r="F9" i="45"/>
  <c r="D9" i="26"/>
  <c r="N57" i="83"/>
  <c r="N30" i="83"/>
  <c r="N29" i="83"/>
  <c r="N2" i="83"/>
  <c r="N1" i="83"/>
  <c r="G29" i="76"/>
  <c r="F29" i="76"/>
  <c r="E29" i="76"/>
  <c r="D29" i="76"/>
  <c r="C29" i="76"/>
  <c r="H4" i="77"/>
  <c r="F11" i="25"/>
  <c r="F11" i="28"/>
  <c r="D11" i="28"/>
  <c r="F11" i="29"/>
  <c r="D11" i="29"/>
  <c r="F11" i="26"/>
  <c r="D11" i="26"/>
  <c r="F11" i="30"/>
  <c r="D11" i="30"/>
  <c r="F11" i="45"/>
  <c r="D11" i="45"/>
  <c r="F11" i="31"/>
  <c r="D11" i="31"/>
  <c r="F11" i="32"/>
  <c r="D11" i="32"/>
  <c r="F11" i="34"/>
  <c r="D11" i="34"/>
  <c r="F11" i="33"/>
  <c r="D11" i="33"/>
  <c r="F11" i="35"/>
  <c r="D11" i="35"/>
  <c r="D11" i="36"/>
  <c r="D11" i="37"/>
  <c r="D11" i="46"/>
  <c r="D11" i="38"/>
  <c r="D11" i="40"/>
  <c r="D11" i="39"/>
  <c r="D11" i="41"/>
  <c r="D11" i="42"/>
  <c r="D11" i="44"/>
  <c r="D11" i="43"/>
  <c r="F11" i="2"/>
  <c r="D11" i="2"/>
  <c r="I27" i="84"/>
  <c r="F11" i="43" s="1"/>
  <c r="I26" i="84"/>
  <c r="F11" i="44" s="1"/>
  <c r="I25" i="84"/>
  <c r="F11" i="42" s="1"/>
  <c r="I24" i="84"/>
  <c r="F11" i="41" s="1"/>
  <c r="I23" i="84"/>
  <c r="F11" i="39" s="1"/>
  <c r="I22" i="84"/>
  <c r="F11" i="40" s="1"/>
  <c r="I21" i="84"/>
  <c r="F11" i="38" s="1"/>
  <c r="I20" i="84"/>
  <c r="F11" i="46" s="1"/>
  <c r="I19" i="84"/>
  <c r="F11" i="37" s="1"/>
  <c r="I18" i="84"/>
  <c r="F11" i="36" s="1"/>
  <c r="F9" i="31"/>
  <c r="F9" i="33"/>
  <c r="F9" i="37"/>
  <c r="F9" i="38"/>
  <c r="F9" i="41"/>
  <c r="B30" i="74"/>
  <c r="AN2" i="73"/>
  <c r="AG2" i="73"/>
  <c r="BS2" i="73"/>
  <c r="BJ2" i="73"/>
  <c r="BD2" i="73"/>
  <c r="AU2" i="73"/>
  <c r="Z2" i="73"/>
  <c r="R2" i="73"/>
  <c r="K2" i="73"/>
  <c r="B2" i="73"/>
  <c r="D9" i="43"/>
  <c r="F25" i="44"/>
  <c r="F6" i="44" s="1"/>
  <c r="F42" i="44"/>
  <c r="F7" i="44" s="1"/>
  <c r="F49" i="44"/>
  <c r="F8" i="44" s="1"/>
  <c r="D9" i="42"/>
  <c r="C3" i="47"/>
  <c r="C35" i="47" s="1"/>
  <c r="F25" i="28"/>
  <c r="F6" i="28" s="1"/>
  <c r="F42" i="28"/>
  <c r="F7" i="28" s="1"/>
  <c r="F49" i="28"/>
  <c r="F8" i="28" s="1"/>
  <c r="H6" i="76"/>
  <c r="H7" i="76"/>
  <c r="H8" i="76"/>
  <c r="H9" i="76"/>
  <c r="H10" i="76"/>
  <c r="H11" i="76"/>
  <c r="H12" i="76"/>
  <c r="H13" i="76"/>
  <c r="H14" i="76"/>
  <c r="H15" i="76"/>
  <c r="H16" i="76"/>
  <c r="H17" i="76"/>
  <c r="H18" i="76"/>
  <c r="H19" i="76"/>
  <c r="H20" i="76"/>
  <c r="H21" i="76"/>
  <c r="H22" i="76"/>
  <c r="H23" i="76"/>
  <c r="H24" i="76"/>
  <c r="H25" i="76"/>
  <c r="H26" i="76"/>
  <c r="H27" i="76"/>
  <c r="H28" i="76"/>
  <c r="D71" i="78"/>
  <c r="D51" i="78"/>
  <c r="D41" i="78"/>
  <c r="D81" i="78"/>
  <c r="D31" i="78"/>
  <c r="D21" i="78"/>
  <c r="D61" i="78"/>
  <c r="X26" i="83"/>
  <c r="X27" i="83" s="1"/>
  <c r="D9" i="29"/>
  <c r="D9" i="27"/>
  <c r="D9" i="36"/>
  <c r="D9" i="37"/>
  <c r="D9" i="44"/>
  <c r="A1" i="27"/>
  <c r="H28" i="84"/>
  <c r="G11" i="34"/>
  <c r="BX30" i="73"/>
  <c r="C20" i="84"/>
  <c r="C18" i="84"/>
  <c r="D10" i="36" s="1"/>
  <c r="C16" i="84"/>
  <c r="C15" i="84"/>
  <c r="C14" i="84"/>
  <c r="C12" i="84"/>
  <c r="C11" i="84"/>
  <c r="C10" i="84"/>
  <c r="C5" i="84"/>
  <c r="C7" i="84"/>
  <c r="C6" i="84"/>
  <c r="D10" i="25" s="1"/>
  <c r="D14" i="25" s="1"/>
  <c r="F28" i="84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I86" i="25"/>
  <c r="H86" i="25"/>
  <c r="I85" i="25"/>
  <c r="H85" i="25"/>
  <c r="I80" i="25"/>
  <c r="I79" i="25"/>
  <c r="H79" i="25"/>
  <c r="I78" i="25"/>
  <c r="H78" i="25"/>
  <c r="I77" i="25"/>
  <c r="H77" i="25"/>
  <c r="I76" i="25"/>
  <c r="H76" i="25"/>
  <c r="I75" i="25"/>
  <c r="H75" i="25"/>
  <c r="I74" i="25"/>
  <c r="H74" i="25"/>
  <c r="I73" i="25"/>
  <c r="H73" i="25"/>
  <c r="I72" i="25"/>
  <c r="H72" i="25"/>
  <c r="I71" i="25"/>
  <c r="H71" i="25"/>
  <c r="I70" i="25"/>
  <c r="H70" i="25"/>
  <c r="I69" i="25"/>
  <c r="H69" i="25"/>
  <c r="I68" i="25"/>
  <c r="H68" i="25"/>
  <c r="I67" i="25"/>
  <c r="H67" i="25"/>
  <c r="I66" i="25"/>
  <c r="H66" i="25"/>
  <c r="I65" i="25"/>
  <c r="H65" i="25"/>
  <c r="I64" i="25"/>
  <c r="H64" i="25"/>
  <c r="I63" i="25"/>
  <c r="H63" i="25"/>
  <c r="I62" i="25"/>
  <c r="H62" i="25"/>
  <c r="I61" i="25"/>
  <c r="H61" i="25"/>
  <c r="I60" i="25"/>
  <c r="H60" i="25"/>
  <c r="I59" i="25"/>
  <c r="H59" i="25"/>
  <c r="I58" i="25"/>
  <c r="H58" i="25"/>
  <c r="I57" i="25"/>
  <c r="H57" i="25"/>
  <c r="I56" i="25"/>
  <c r="H56" i="25"/>
  <c r="I53" i="25"/>
  <c r="F53" i="25"/>
  <c r="D53" i="25"/>
  <c r="F49" i="25"/>
  <c r="G47" i="25"/>
  <c r="G48" i="25"/>
  <c r="I48" i="25"/>
  <c r="H48" i="25"/>
  <c r="I47" i="25"/>
  <c r="H47" i="25"/>
  <c r="I44" i="25"/>
  <c r="F44" i="25"/>
  <c r="F42" i="25"/>
  <c r="F7" i="25" s="1"/>
  <c r="G38" i="25"/>
  <c r="G39" i="25"/>
  <c r="G40" i="25"/>
  <c r="G41" i="25"/>
  <c r="I41" i="25"/>
  <c r="H41" i="25"/>
  <c r="I40" i="25"/>
  <c r="H40" i="25"/>
  <c r="I39" i="25"/>
  <c r="H39" i="25"/>
  <c r="I38" i="25"/>
  <c r="H38" i="25"/>
  <c r="I35" i="25"/>
  <c r="F35" i="25"/>
  <c r="F31" i="25"/>
  <c r="G31" i="25"/>
  <c r="F30" i="25"/>
  <c r="G30" i="25"/>
  <c r="F29" i="25"/>
  <c r="G29" i="25"/>
  <c r="F27" i="25"/>
  <c r="F25" i="25"/>
  <c r="F6" i="25" s="1"/>
  <c r="G22" i="25"/>
  <c r="G23" i="25"/>
  <c r="G24" i="25"/>
  <c r="I24" i="25"/>
  <c r="H24" i="25"/>
  <c r="I23" i="25"/>
  <c r="H23" i="25"/>
  <c r="I22" i="25"/>
  <c r="H22" i="25"/>
  <c r="I19" i="25"/>
  <c r="F19" i="25"/>
  <c r="D19" i="25"/>
  <c r="H12" i="25"/>
  <c r="I3" i="25"/>
  <c r="F3" i="25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9" i="28"/>
  <c r="G80" i="28"/>
  <c r="G81" i="28"/>
  <c r="G82" i="28"/>
  <c r="G83" i="28"/>
  <c r="G84" i="28"/>
  <c r="G85" i="28"/>
  <c r="G86" i="28"/>
  <c r="I86" i="28"/>
  <c r="H86" i="28"/>
  <c r="I85" i="28"/>
  <c r="H85" i="28"/>
  <c r="I80" i="28"/>
  <c r="I79" i="28"/>
  <c r="H79" i="28"/>
  <c r="H78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66" i="28"/>
  <c r="H66" i="28"/>
  <c r="I65" i="28"/>
  <c r="H65" i="28"/>
  <c r="I64" i="28"/>
  <c r="H64" i="28"/>
  <c r="I63" i="28"/>
  <c r="H63" i="28"/>
  <c r="I62" i="28"/>
  <c r="H62" i="28"/>
  <c r="I61" i="28"/>
  <c r="H61" i="28"/>
  <c r="I60" i="28"/>
  <c r="H60" i="28"/>
  <c r="I59" i="28"/>
  <c r="H59" i="28"/>
  <c r="I58" i="28"/>
  <c r="H58" i="28"/>
  <c r="I57" i="28"/>
  <c r="H57" i="28"/>
  <c r="I56" i="28"/>
  <c r="H56" i="28"/>
  <c r="I53" i="28"/>
  <c r="F53" i="28"/>
  <c r="D53" i="28"/>
  <c r="D49" i="28"/>
  <c r="D8" i="28" s="1"/>
  <c r="G47" i="28"/>
  <c r="G48" i="28"/>
  <c r="I48" i="28"/>
  <c r="H48" i="28"/>
  <c r="I47" i="28"/>
  <c r="H47" i="28"/>
  <c r="I44" i="28"/>
  <c r="F44" i="28"/>
  <c r="D44" i="28"/>
  <c r="D42" i="28"/>
  <c r="D7" i="28" s="1"/>
  <c r="G38" i="28"/>
  <c r="G39" i="28"/>
  <c r="G40" i="28"/>
  <c r="G41" i="28"/>
  <c r="I41" i="28"/>
  <c r="H41" i="28"/>
  <c r="I40" i="28"/>
  <c r="H40" i="28"/>
  <c r="I39" i="28"/>
  <c r="H39" i="28"/>
  <c r="I38" i="28"/>
  <c r="H38" i="28"/>
  <c r="I35" i="28"/>
  <c r="F35" i="28"/>
  <c r="D35" i="28"/>
  <c r="F31" i="28"/>
  <c r="G31" i="28"/>
  <c r="F30" i="28"/>
  <c r="G30" i="28"/>
  <c r="F29" i="28"/>
  <c r="G29" i="28"/>
  <c r="F27" i="28"/>
  <c r="D27" i="28"/>
  <c r="D6" i="28"/>
  <c r="G22" i="28"/>
  <c r="G23" i="28"/>
  <c r="G24" i="28"/>
  <c r="I24" i="28"/>
  <c r="H24" i="28"/>
  <c r="I23" i="28"/>
  <c r="H23" i="28"/>
  <c r="I22" i="28"/>
  <c r="H22" i="28"/>
  <c r="I19" i="28"/>
  <c r="F19" i="28"/>
  <c r="D19" i="28"/>
  <c r="H12" i="28"/>
  <c r="I3" i="28"/>
  <c r="F3" i="28"/>
  <c r="G56" i="29"/>
  <c r="G57" i="29"/>
  <c r="G58" i="29"/>
  <c r="G59" i="29"/>
  <c r="G60" i="29"/>
  <c r="G61" i="29"/>
  <c r="G62" i="29"/>
  <c r="G63" i="29"/>
  <c r="G64" i="29"/>
  <c r="G65" i="29"/>
  <c r="G66" i="29"/>
  <c r="G67" i="29"/>
  <c r="G68" i="29"/>
  <c r="G69" i="29"/>
  <c r="G70" i="29"/>
  <c r="G71" i="29"/>
  <c r="G72" i="29"/>
  <c r="G73" i="29"/>
  <c r="G74" i="29"/>
  <c r="G75" i="29"/>
  <c r="G76" i="29"/>
  <c r="G77" i="29"/>
  <c r="G78" i="29"/>
  <c r="G79" i="29"/>
  <c r="G80" i="29"/>
  <c r="G81" i="29"/>
  <c r="G82" i="29"/>
  <c r="G83" i="29"/>
  <c r="G84" i="29"/>
  <c r="G85" i="29"/>
  <c r="G86" i="29"/>
  <c r="I86" i="29"/>
  <c r="H86" i="29"/>
  <c r="I85" i="29"/>
  <c r="H85" i="29"/>
  <c r="I80" i="29"/>
  <c r="I79" i="29"/>
  <c r="H79" i="29"/>
  <c r="I78" i="29"/>
  <c r="H78" i="29"/>
  <c r="I77" i="29"/>
  <c r="H77" i="29"/>
  <c r="I76" i="29"/>
  <c r="H76" i="29"/>
  <c r="I75" i="29"/>
  <c r="H75" i="29"/>
  <c r="I74" i="29"/>
  <c r="H74" i="29"/>
  <c r="I73" i="29"/>
  <c r="H73" i="29"/>
  <c r="I72" i="29"/>
  <c r="H72" i="29"/>
  <c r="I71" i="29"/>
  <c r="H71" i="29"/>
  <c r="I70" i="29"/>
  <c r="H70" i="29"/>
  <c r="I69" i="29"/>
  <c r="H69" i="29"/>
  <c r="I68" i="29"/>
  <c r="H68" i="29"/>
  <c r="I67" i="29"/>
  <c r="H67" i="29"/>
  <c r="I66" i="29"/>
  <c r="H66" i="29"/>
  <c r="I65" i="29"/>
  <c r="H65" i="29"/>
  <c r="I64" i="29"/>
  <c r="H64" i="29"/>
  <c r="I63" i="29"/>
  <c r="H63" i="29"/>
  <c r="I62" i="29"/>
  <c r="H62" i="29"/>
  <c r="I61" i="29"/>
  <c r="H61" i="29"/>
  <c r="I60" i="29"/>
  <c r="H60" i="29"/>
  <c r="I59" i="29"/>
  <c r="H59" i="29"/>
  <c r="I58" i="29"/>
  <c r="H58" i="29"/>
  <c r="I57" i="29"/>
  <c r="H57" i="29"/>
  <c r="I56" i="29"/>
  <c r="H56" i="29"/>
  <c r="I53" i="29"/>
  <c r="F53" i="29"/>
  <c r="D53" i="29"/>
  <c r="D49" i="29"/>
  <c r="D8" i="29" s="1"/>
  <c r="F49" i="29"/>
  <c r="F8" i="29" s="1"/>
  <c r="G47" i="29"/>
  <c r="G48" i="29"/>
  <c r="I48" i="29"/>
  <c r="H48" i="29"/>
  <c r="I47" i="29"/>
  <c r="H47" i="29"/>
  <c r="I44" i="29"/>
  <c r="F44" i="29"/>
  <c r="D44" i="29"/>
  <c r="D42" i="29"/>
  <c r="D7" i="29" s="1"/>
  <c r="F42" i="29"/>
  <c r="F7" i="29" s="1"/>
  <c r="G38" i="29"/>
  <c r="G39" i="29"/>
  <c r="G40" i="29"/>
  <c r="G41" i="29"/>
  <c r="I41" i="29"/>
  <c r="H41" i="29"/>
  <c r="I40" i="29"/>
  <c r="H40" i="29"/>
  <c r="I39" i="29"/>
  <c r="H39" i="29"/>
  <c r="I38" i="29"/>
  <c r="H38" i="29"/>
  <c r="I35" i="29"/>
  <c r="F35" i="29"/>
  <c r="D35" i="29"/>
  <c r="F31" i="29"/>
  <c r="G31" i="29"/>
  <c r="F30" i="29"/>
  <c r="G30" i="29"/>
  <c r="F29" i="29"/>
  <c r="G29" i="29"/>
  <c r="F27" i="29"/>
  <c r="D27" i="29"/>
  <c r="D25" i="29"/>
  <c r="D6" i="29" s="1"/>
  <c r="F25" i="29"/>
  <c r="H25" i="29" s="1"/>
  <c r="G22" i="29"/>
  <c r="G23" i="29"/>
  <c r="G24" i="29"/>
  <c r="I24" i="29"/>
  <c r="H24" i="29"/>
  <c r="I23" i="29"/>
  <c r="H23" i="29"/>
  <c r="I22" i="29"/>
  <c r="H22" i="29"/>
  <c r="I19" i="29"/>
  <c r="F19" i="29"/>
  <c r="D19" i="29"/>
  <c r="H12" i="29"/>
  <c r="I3" i="29"/>
  <c r="F3" i="29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6" i="27"/>
  <c r="I86" i="27"/>
  <c r="H86" i="27"/>
  <c r="I84" i="27"/>
  <c r="H84" i="27"/>
  <c r="I83" i="27"/>
  <c r="H83" i="27"/>
  <c r="I82" i="27"/>
  <c r="H82" i="27"/>
  <c r="I81" i="27"/>
  <c r="H81" i="27"/>
  <c r="I80" i="27"/>
  <c r="H80" i="27"/>
  <c r="I79" i="27"/>
  <c r="H79" i="27"/>
  <c r="I78" i="27"/>
  <c r="H78" i="27"/>
  <c r="I77" i="27"/>
  <c r="H77" i="27"/>
  <c r="I76" i="27"/>
  <c r="H76" i="27"/>
  <c r="I75" i="27"/>
  <c r="H75" i="27"/>
  <c r="I74" i="27"/>
  <c r="H74" i="27"/>
  <c r="I73" i="27"/>
  <c r="H73" i="27"/>
  <c r="I72" i="27"/>
  <c r="H72" i="27"/>
  <c r="I71" i="27"/>
  <c r="H71" i="27"/>
  <c r="I70" i="27"/>
  <c r="H70" i="27"/>
  <c r="I69" i="27"/>
  <c r="H69" i="27"/>
  <c r="I68" i="27"/>
  <c r="H68" i="27"/>
  <c r="I67" i="27"/>
  <c r="H67" i="27"/>
  <c r="I66" i="27"/>
  <c r="H66" i="27"/>
  <c r="I65" i="27"/>
  <c r="H65" i="27"/>
  <c r="I64" i="27"/>
  <c r="H64" i="27"/>
  <c r="I63" i="27"/>
  <c r="H63" i="27"/>
  <c r="I62" i="27"/>
  <c r="H62" i="27"/>
  <c r="I61" i="27"/>
  <c r="H61" i="27"/>
  <c r="I60" i="27"/>
  <c r="H60" i="27"/>
  <c r="I59" i="27"/>
  <c r="H59" i="27"/>
  <c r="I58" i="27"/>
  <c r="H58" i="27"/>
  <c r="I57" i="27"/>
  <c r="H57" i="27"/>
  <c r="I56" i="27"/>
  <c r="H56" i="27"/>
  <c r="I53" i="27"/>
  <c r="F53" i="27"/>
  <c r="D53" i="27"/>
  <c r="D49" i="27"/>
  <c r="D8" i="27" s="1"/>
  <c r="F49" i="27"/>
  <c r="F8" i="27" s="1"/>
  <c r="G47" i="27"/>
  <c r="G48" i="27"/>
  <c r="I48" i="27"/>
  <c r="H48" i="27"/>
  <c r="I47" i="27"/>
  <c r="H47" i="27"/>
  <c r="I44" i="27"/>
  <c r="F44" i="27"/>
  <c r="D44" i="27"/>
  <c r="D42" i="27"/>
  <c r="D7" i="27" s="1"/>
  <c r="F42" i="27"/>
  <c r="F7" i="27" s="1"/>
  <c r="G38" i="27"/>
  <c r="G39" i="27"/>
  <c r="G40" i="27"/>
  <c r="G41" i="27"/>
  <c r="I41" i="27"/>
  <c r="H41" i="27"/>
  <c r="I40" i="27"/>
  <c r="H40" i="27"/>
  <c r="I39" i="27"/>
  <c r="H39" i="27"/>
  <c r="I38" i="27"/>
  <c r="H38" i="27"/>
  <c r="I35" i="27"/>
  <c r="F35" i="27"/>
  <c r="D35" i="27"/>
  <c r="F31" i="27"/>
  <c r="H31" i="27" s="1"/>
  <c r="G31" i="27"/>
  <c r="F30" i="27"/>
  <c r="H30" i="27" s="1"/>
  <c r="G30" i="27"/>
  <c r="F29" i="27"/>
  <c r="H29" i="27" s="1"/>
  <c r="G29" i="27"/>
  <c r="F27" i="27"/>
  <c r="D27" i="27"/>
  <c r="D25" i="27"/>
  <c r="D6" i="27" s="1"/>
  <c r="F25" i="27"/>
  <c r="F6" i="27" s="1"/>
  <c r="G22" i="27"/>
  <c r="G23" i="27"/>
  <c r="G24" i="27"/>
  <c r="I24" i="27"/>
  <c r="H24" i="27"/>
  <c r="I23" i="27"/>
  <c r="H23" i="27"/>
  <c r="I22" i="27"/>
  <c r="H22" i="27"/>
  <c r="I19" i="27"/>
  <c r="F19" i="27"/>
  <c r="D19" i="27"/>
  <c r="H12" i="27"/>
  <c r="I3" i="27"/>
  <c r="F3" i="27"/>
  <c r="G56" i="26"/>
  <c r="G57" i="26"/>
  <c r="G58" i="26"/>
  <c r="G59" i="26"/>
  <c r="G60" i="26"/>
  <c r="G61" i="26"/>
  <c r="G62" i="26"/>
  <c r="G63" i="26"/>
  <c r="G64" i="26"/>
  <c r="G65" i="26"/>
  <c r="G66" i="26"/>
  <c r="G67" i="26"/>
  <c r="G68" i="26"/>
  <c r="G69" i="26"/>
  <c r="G70" i="26"/>
  <c r="G71" i="26"/>
  <c r="G72" i="26"/>
  <c r="G73" i="26"/>
  <c r="G74" i="26"/>
  <c r="G75" i="26"/>
  <c r="G76" i="26"/>
  <c r="G77" i="26"/>
  <c r="G78" i="26"/>
  <c r="G79" i="26"/>
  <c r="G80" i="26"/>
  <c r="G81" i="26"/>
  <c r="G82" i="26"/>
  <c r="G83" i="26"/>
  <c r="G84" i="26"/>
  <c r="G86" i="26"/>
  <c r="I86" i="26"/>
  <c r="H86" i="26"/>
  <c r="I84" i="26"/>
  <c r="H84" i="26"/>
  <c r="I83" i="26"/>
  <c r="H83" i="26"/>
  <c r="I82" i="26"/>
  <c r="H82" i="26"/>
  <c r="I81" i="26"/>
  <c r="H81" i="26"/>
  <c r="I80" i="26"/>
  <c r="H80" i="26"/>
  <c r="I79" i="26"/>
  <c r="H79" i="26"/>
  <c r="I78" i="26"/>
  <c r="H78" i="26"/>
  <c r="I77" i="26"/>
  <c r="H77" i="26"/>
  <c r="I76" i="26"/>
  <c r="H76" i="26"/>
  <c r="I75" i="26"/>
  <c r="H75" i="26"/>
  <c r="I74" i="26"/>
  <c r="H74" i="26"/>
  <c r="I73" i="26"/>
  <c r="H73" i="26"/>
  <c r="I72" i="26"/>
  <c r="H72" i="26"/>
  <c r="I71" i="26"/>
  <c r="H71" i="26"/>
  <c r="I70" i="26"/>
  <c r="H70" i="26"/>
  <c r="I69" i="26"/>
  <c r="H69" i="26"/>
  <c r="I68" i="26"/>
  <c r="H68" i="26"/>
  <c r="I67" i="26"/>
  <c r="H67" i="26"/>
  <c r="I66" i="26"/>
  <c r="H66" i="26"/>
  <c r="I65" i="26"/>
  <c r="H65" i="26"/>
  <c r="I64" i="26"/>
  <c r="H64" i="26"/>
  <c r="I63" i="26"/>
  <c r="H63" i="26"/>
  <c r="I62" i="26"/>
  <c r="H62" i="26"/>
  <c r="I61" i="26"/>
  <c r="H61" i="26"/>
  <c r="I60" i="26"/>
  <c r="H60" i="26"/>
  <c r="I59" i="26"/>
  <c r="H59" i="26"/>
  <c r="I58" i="26"/>
  <c r="H58" i="26"/>
  <c r="I57" i="26"/>
  <c r="H57" i="26"/>
  <c r="I56" i="26"/>
  <c r="H56" i="26"/>
  <c r="I53" i="26"/>
  <c r="F53" i="26"/>
  <c r="D53" i="26"/>
  <c r="D49" i="26"/>
  <c r="D8" i="26" s="1"/>
  <c r="F49" i="26"/>
  <c r="F8" i="26" s="1"/>
  <c r="G47" i="26"/>
  <c r="G48" i="26"/>
  <c r="I48" i="26"/>
  <c r="H48" i="26"/>
  <c r="I47" i="26"/>
  <c r="H47" i="26"/>
  <c r="I44" i="26"/>
  <c r="F44" i="26"/>
  <c r="D44" i="26"/>
  <c r="D42" i="26"/>
  <c r="D7" i="26" s="1"/>
  <c r="F42" i="26"/>
  <c r="G38" i="26"/>
  <c r="G39" i="26"/>
  <c r="G40" i="26"/>
  <c r="G41" i="26"/>
  <c r="I41" i="26"/>
  <c r="H41" i="26"/>
  <c r="I40" i="26"/>
  <c r="H40" i="26"/>
  <c r="I39" i="26"/>
  <c r="H39" i="26"/>
  <c r="I38" i="26"/>
  <c r="H38" i="26"/>
  <c r="I35" i="26"/>
  <c r="F35" i="26"/>
  <c r="D35" i="26"/>
  <c r="F31" i="26"/>
  <c r="H31" i="26" s="1"/>
  <c r="G31" i="26"/>
  <c r="F30" i="26"/>
  <c r="H30" i="26" s="1"/>
  <c r="G30" i="26"/>
  <c r="F29" i="26"/>
  <c r="H29" i="26" s="1"/>
  <c r="G29" i="26"/>
  <c r="F27" i="26"/>
  <c r="D27" i="26"/>
  <c r="D25" i="26"/>
  <c r="D6" i="26" s="1"/>
  <c r="G22" i="26"/>
  <c r="G23" i="26"/>
  <c r="G24" i="26"/>
  <c r="I24" i="26"/>
  <c r="H24" i="26"/>
  <c r="I23" i="26"/>
  <c r="H23" i="26"/>
  <c r="I22" i="26"/>
  <c r="H22" i="26"/>
  <c r="I19" i="26"/>
  <c r="F19" i="26"/>
  <c r="D19" i="26"/>
  <c r="H12" i="26"/>
  <c r="I3" i="26"/>
  <c r="F3" i="26"/>
  <c r="G56" i="30"/>
  <c r="G57" i="30"/>
  <c r="G58" i="30"/>
  <c r="G59" i="30"/>
  <c r="G60" i="30"/>
  <c r="G61" i="30"/>
  <c r="G62" i="30"/>
  <c r="G63" i="30"/>
  <c r="G64" i="30"/>
  <c r="G65" i="30"/>
  <c r="G66" i="30"/>
  <c r="G67" i="30"/>
  <c r="G68" i="30"/>
  <c r="G69" i="30"/>
  <c r="G70" i="30"/>
  <c r="G71" i="30"/>
  <c r="G72" i="30"/>
  <c r="G73" i="30"/>
  <c r="G74" i="30"/>
  <c r="G75" i="30"/>
  <c r="G76" i="30"/>
  <c r="G77" i="30"/>
  <c r="G78" i="30"/>
  <c r="G79" i="30"/>
  <c r="G80" i="30"/>
  <c r="G81" i="30"/>
  <c r="G82" i="30"/>
  <c r="G83" i="30"/>
  <c r="G84" i="30"/>
  <c r="G86" i="30"/>
  <c r="I86" i="30"/>
  <c r="H86" i="30"/>
  <c r="I84" i="30"/>
  <c r="H84" i="30"/>
  <c r="I83" i="30"/>
  <c r="H83" i="30"/>
  <c r="I82" i="30"/>
  <c r="H82" i="30"/>
  <c r="I81" i="30"/>
  <c r="H81" i="30"/>
  <c r="I80" i="30"/>
  <c r="H80" i="30"/>
  <c r="I79" i="30"/>
  <c r="H79" i="30"/>
  <c r="I78" i="30"/>
  <c r="H78" i="30"/>
  <c r="I77" i="30"/>
  <c r="H77" i="30"/>
  <c r="I76" i="30"/>
  <c r="H76" i="30"/>
  <c r="I75" i="30"/>
  <c r="H75" i="30"/>
  <c r="I74" i="30"/>
  <c r="H74" i="30"/>
  <c r="I73" i="30"/>
  <c r="H73" i="30"/>
  <c r="I72" i="30"/>
  <c r="H72" i="30"/>
  <c r="I71" i="30"/>
  <c r="H71" i="30"/>
  <c r="I70" i="30"/>
  <c r="H70" i="30"/>
  <c r="I69" i="30"/>
  <c r="H69" i="30"/>
  <c r="I68" i="30"/>
  <c r="H68" i="30"/>
  <c r="I67" i="30"/>
  <c r="H67" i="30"/>
  <c r="I66" i="30"/>
  <c r="H66" i="30"/>
  <c r="I65" i="30"/>
  <c r="H65" i="30"/>
  <c r="I64" i="30"/>
  <c r="H64" i="30"/>
  <c r="I63" i="30"/>
  <c r="H63" i="30"/>
  <c r="I62" i="30"/>
  <c r="H62" i="30"/>
  <c r="I61" i="30"/>
  <c r="H61" i="30"/>
  <c r="I60" i="30"/>
  <c r="H60" i="30"/>
  <c r="I59" i="30"/>
  <c r="H59" i="30"/>
  <c r="I58" i="30"/>
  <c r="H58" i="30"/>
  <c r="I57" i="30"/>
  <c r="H57" i="30"/>
  <c r="I56" i="30"/>
  <c r="H56" i="30"/>
  <c r="I53" i="30"/>
  <c r="F53" i="30"/>
  <c r="D53" i="30"/>
  <c r="D49" i="30"/>
  <c r="D8" i="30" s="1"/>
  <c r="F49" i="30"/>
  <c r="F8" i="30" s="1"/>
  <c r="G47" i="30"/>
  <c r="G48" i="30"/>
  <c r="I48" i="30"/>
  <c r="H48" i="30"/>
  <c r="I47" i="30"/>
  <c r="H47" i="30"/>
  <c r="I44" i="30"/>
  <c r="F44" i="30"/>
  <c r="D44" i="30"/>
  <c r="D42" i="30"/>
  <c r="D7" i="30" s="1"/>
  <c r="F42" i="30"/>
  <c r="G38" i="30"/>
  <c r="G39" i="30"/>
  <c r="G40" i="30"/>
  <c r="G41" i="30"/>
  <c r="I41" i="30"/>
  <c r="H41" i="30"/>
  <c r="I40" i="30"/>
  <c r="H40" i="30"/>
  <c r="I39" i="30"/>
  <c r="H39" i="30"/>
  <c r="I38" i="30"/>
  <c r="H38" i="30"/>
  <c r="I35" i="30"/>
  <c r="F35" i="30"/>
  <c r="D35" i="30"/>
  <c r="F31" i="30"/>
  <c r="H31" i="30" s="1"/>
  <c r="G31" i="30"/>
  <c r="F30" i="30"/>
  <c r="H30" i="30" s="1"/>
  <c r="G30" i="30"/>
  <c r="F29" i="30"/>
  <c r="H29" i="30" s="1"/>
  <c r="G29" i="30"/>
  <c r="F27" i="30"/>
  <c r="D27" i="30"/>
  <c r="D25" i="30"/>
  <c r="D6" i="30" s="1"/>
  <c r="F25" i="30"/>
  <c r="G22" i="30"/>
  <c r="G23" i="30"/>
  <c r="G24" i="30"/>
  <c r="I24" i="30"/>
  <c r="H24" i="30"/>
  <c r="I23" i="30"/>
  <c r="H23" i="30"/>
  <c r="I22" i="30"/>
  <c r="H22" i="30"/>
  <c r="I19" i="30"/>
  <c r="F19" i="30"/>
  <c r="D19" i="30"/>
  <c r="H12" i="30"/>
  <c r="I3" i="30"/>
  <c r="F3" i="30"/>
  <c r="G56" i="45"/>
  <c r="G57" i="45"/>
  <c r="G58" i="45"/>
  <c r="G59" i="45"/>
  <c r="G60" i="45"/>
  <c r="G61" i="45"/>
  <c r="G62" i="45"/>
  <c r="G63" i="45"/>
  <c r="G64" i="45"/>
  <c r="G65" i="45"/>
  <c r="G66" i="45"/>
  <c r="G67" i="45"/>
  <c r="G68" i="45"/>
  <c r="G69" i="45"/>
  <c r="G70" i="45"/>
  <c r="G71" i="45"/>
  <c r="G72" i="45"/>
  <c r="G73" i="45"/>
  <c r="G74" i="45"/>
  <c r="G75" i="45"/>
  <c r="G76" i="45"/>
  <c r="G77" i="45"/>
  <c r="G78" i="45"/>
  <c r="G79" i="45"/>
  <c r="G80" i="45"/>
  <c r="G81" i="45"/>
  <c r="G82" i="45"/>
  <c r="G83" i="45"/>
  <c r="G84" i="45"/>
  <c r="G86" i="45"/>
  <c r="I86" i="45"/>
  <c r="H86" i="45"/>
  <c r="I84" i="45"/>
  <c r="H84" i="45"/>
  <c r="I83" i="45"/>
  <c r="H83" i="45"/>
  <c r="I82" i="45"/>
  <c r="H82" i="45"/>
  <c r="I81" i="45"/>
  <c r="H81" i="45"/>
  <c r="I80" i="45"/>
  <c r="H80" i="45"/>
  <c r="I79" i="45"/>
  <c r="H79" i="45"/>
  <c r="I78" i="45"/>
  <c r="H78" i="45"/>
  <c r="I77" i="45"/>
  <c r="H77" i="45"/>
  <c r="I76" i="45"/>
  <c r="H76" i="45"/>
  <c r="I75" i="45"/>
  <c r="H75" i="45"/>
  <c r="I74" i="45"/>
  <c r="H74" i="45"/>
  <c r="I73" i="45"/>
  <c r="H73" i="45"/>
  <c r="I72" i="45"/>
  <c r="H72" i="45"/>
  <c r="I71" i="45"/>
  <c r="H71" i="45"/>
  <c r="I70" i="45"/>
  <c r="H70" i="45"/>
  <c r="I69" i="45"/>
  <c r="H69" i="45"/>
  <c r="I68" i="45"/>
  <c r="H68" i="45"/>
  <c r="I67" i="45"/>
  <c r="H67" i="45"/>
  <c r="I66" i="45"/>
  <c r="H66" i="45"/>
  <c r="I65" i="45"/>
  <c r="H65" i="45"/>
  <c r="I64" i="45"/>
  <c r="H64" i="45"/>
  <c r="I63" i="45"/>
  <c r="H63" i="45"/>
  <c r="I62" i="45"/>
  <c r="H62" i="45"/>
  <c r="I61" i="45"/>
  <c r="H61" i="45"/>
  <c r="I60" i="45"/>
  <c r="H60" i="45"/>
  <c r="I59" i="45"/>
  <c r="H59" i="45"/>
  <c r="I58" i="45"/>
  <c r="H58" i="45"/>
  <c r="I57" i="45"/>
  <c r="H57" i="45"/>
  <c r="H56" i="45"/>
  <c r="I53" i="45"/>
  <c r="F53" i="45"/>
  <c r="D53" i="45"/>
  <c r="D49" i="45"/>
  <c r="F49" i="45"/>
  <c r="F8" i="45" s="1"/>
  <c r="G47" i="45"/>
  <c r="G48" i="45"/>
  <c r="I48" i="45"/>
  <c r="H48" i="45"/>
  <c r="I47" i="45"/>
  <c r="H47" i="45"/>
  <c r="I44" i="45"/>
  <c r="F44" i="45"/>
  <c r="D44" i="45"/>
  <c r="D42" i="45"/>
  <c r="F42" i="45"/>
  <c r="F7" i="45" s="1"/>
  <c r="G38" i="45"/>
  <c r="G39" i="45"/>
  <c r="G40" i="45"/>
  <c r="G41" i="45"/>
  <c r="I41" i="45"/>
  <c r="H41" i="45"/>
  <c r="I40" i="45"/>
  <c r="H40" i="45"/>
  <c r="I39" i="45"/>
  <c r="H39" i="45"/>
  <c r="I38" i="45"/>
  <c r="H38" i="45"/>
  <c r="I35" i="45"/>
  <c r="F35" i="45"/>
  <c r="D35" i="45"/>
  <c r="F31" i="45"/>
  <c r="H31" i="45" s="1"/>
  <c r="G31" i="45"/>
  <c r="F30" i="45"/>
  <c r="H30" i="45" s="1"/>
  <c r="G30" i="45"/>
  <c r="F29" i="45"/>
  <c r="H29" i="45" s="1"/>
  <c r="G29" i="45"/>
  <c r="F27" i="45"/>
  <c r="D27" i="45"/>
  <c r="D25" i="45"/>
  <c r="D6" i="45" s="1"/>
  <c r="F25" i="45"/>
  <c r="G22" i="45"/>
  <c r="G23" i="45"/>
  <c r="G24" i="45"/>
  <c r="I24" i="45"/>
  <c r="H24" i="45"/>
  <c r="I23" i="45"/>
  <c r="H23" i="45"/>
  <c r="I22" i="45"/>
  <c r="H22" i="45"/>
  <c r="I19" i="45"/>
  <c r="F19" i="45"/>
  <c r="D19" i="45"/>
  <c r="H12" i="45"/>
  <c r="I3" i="45"/>
  <c r="F3" i="45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71" i="31"/>
  <c r="G72" i="31"/>
  <c r="G73" i="31"/>
  <c r="G74" i="31"/>
  <c r="G75" i="31"/>
  <c r="G76" i="31"/>
  <c r="G77" i="31"/>
  <c r="G78" i="31"/>
  <c r="G79" i="31"/>
  <c r="G80" i="31"/>
  <c r="G81" i="31"/>
  <c r="G82" i="31"/>
  <c r="G83" i="31"/>
  <c r="G84" i="31"/>
  <c r="G86" i="31"/>
  <c r="I86" i="31"/>
  <c r="H86" i="31"/>
  <c r="I84" i="31"/>
  <c r="H84" i="31"/>
  <c r="I83" i="31"/>
  <c r="H83" i="31"/>
  <c r="I82" i="31"/>
  <c r="H82" i="31"/>
  <c r="I81" i="31"/>
  <c r="H81" i="31"/>
  <c r="I80" i="31"/>
  <c r="H80" i="31"/>
  <c r="I79" i="31"/>
  <c r="H79" i="31"/>
  <c r="I78" i="31"/>
  <c r="H78" i="31"/>
  <c r="I77" i="31"/>
  <c r="H77" i="31"/>
  <c r="I76" i="31"/>
  <c r="H76" i="31"/>
  <c r="I75" i="31"/>
  <c r="H75" i="31"/>
  <c r="I74" i="31"/>
  <c r="H74" i="31"/>
  <c r="I73" i="31"/>
  <c r="H73" i="31"/>
  <c r="I72" i="31"/>
  <c r="H72" i="31"/>
  <c r="I71" i="31"/>
  <c r="H71" i="31"/>
  <c r="I70" i="31"/>
  <c r="H70" i="31"/>
  <c r="I69" i="31"/>
  <c r="H69" i="31"/>
  <c r="I68" i="31"/>
  <c r="H68" i="31"/>
  <c r="I67" i="31"/>
  <c r="H67" i="31"/>
  <c r="I66" i="31"/>
  <c r="H66" i="31"/>
  <c r="I65" i="31"/>
  <c r="H65" i="31"/>
  <c r="I64" i="31"/>
  <c r="H64" i="31"/>
  <c r="I63" i="31"/>
  <c r="H63" i="31"/>
  <c r="I62" i="31"/>
  <c r="H62" i="31"/>
  <c r="I61" i="31"/>
  <c r="H61" i="31"/>
  <c r="I60" i="31"/>
  <c r="H60" i="31"/>
  <c r="I59" i="31"/>
  <c r="H59" i="31"/>
  <c r="I58" i="31"/>
  <c r="H58" i="31"/>
  <c r="I57" i="31"/>
  <c r="H57" i="31"/>
  <c r="I56" i="31"/>
  <c r="H56" i="31"/>
  <c r="I53" i="31"/>
  <c r="F53" i="31"/>
  <c r="D53" i="31"/>
  <c r="D49" i="31"/>
  <c r="D8" i="31" s="1"/>
  <c r="F49" i="31"/>
  <c r="F8" i="31" s="1"/>
  <c r="G47" i="31"/>
  <c r="G48" i="31"/>
  <c r="I48" i="31"/>
  <c r="H48" i="31"/>
  <c r="I47" i="31"/>
  <c r="H47" i="31"/>
  <c r="I44" i="31"/>
  <c r="F44" i="31"/>
  <c r="D44" i="31"/>
  <c r="D42" i="31"/>
  <c r="F42" i="31"/>
  <c r="F7" i="31" s="1"/>
  <c r="G38" i="31"/>
  <c r="G39" i="31"/>
  <c r="G40" i="31"/>
  <c r="G41" i="31"/>
  <c r="I41" i="31"/>
  <c r="H41" i="31"/>
  <c r="I40" i="31"/>
  <c r="H40" i="31"/>
  <c r="I39" i="31"/>
  <c r="H39" i="31"/>
  <c r="I38" i="31"/>
  <c r="H38" i="31"/>
  <c r="I35" i="31"/>
  <c r="F35" i="31"/>
  <c r="D35" i="31"/>
  <c r="F31" i="31"/>
  <c r="H31" i="31" s="1"/>
  <c r="G31" i="31"/>
  <c r="F30" i="31"/>
  <c r="H30" i="31" s="1"/>
  <c r="G30" i="31"/>
  <c r="F29" i="31"/>
  <c r="H29" i="31" s="1"/>
  <c r="G29" i="31"/>
  <c r="F27" i="31"/>
  <c r="D27" i="31"/>
  <c r="D25" i="31"/>
  <c r="D6" i="31" s="1"/>
  <c r="F25" i="31"/>
  <c r="F6" i="31" s="1"/>
  <c r="G22" i="31"/>
  <c r="G23" i="31"/>
  <c r="G24" i="31"/>
  <c r="I24" i="31"/>
  <c r="H24" i="31"/>
  <c r="I23" i="31"/>
  <c r="H23" i="31"/>
  <c r="I22" i="31"/>
  <c r="H22" i="31"/>
  <c r="I19" i="31"/>
  <c r="F19" i="31"/>
  <c r="D19" i="31"/>
  <c r="H12" i="31"/>
  <c r="I3" i="31"/>
  <c r="F3" i="31"/>
  <c r="G56" i="32"/>
  <c r="G57" i="32"/>
  <c r="G58" i="32"/>
  <c r="G59" i="32"/>
  <c r="G60" i="32"/>
  <c r="G61" i="32"/>
  <c r="G62" i="32"/>
  <c r="G63" i="32"/>
  <c r="G64" i="32"/>
  <c r="G65" i="32"/>
  <c r="G66" i="32"/>
  <c r="G67" i="32"/>
  <c r="G68" i="32"/>
  <c r="G69" i="32"/>
  <c r="G70" i="32"/>
  <c r="G71" i="32"/>
  <c r="G72" i="32"/>
  <c r="G73" i="32"/>
  <c r="G74" i="32"/>
  <c r="G75" i="32"/>
  <c r="G76" i="32"/>
  <c r="G77" i="32"/>
  <c r="G78" i="32"/>
  <c r="G79" i="32"/>
  <c r="G80" i="32"/>
  <c r="G81" i="32"/>
  <c r="G82" i="32"/>
  <c r="G83" i="32"/>
  <c r="G84" i="32"/>
  <c r="G86" i="32"/>
  <c r="I86" i="32"/>
  <c r="H86" i="32"/>
  <c r="I84" i="32"/>
  <c r="H84" i="32"/>
  <c r="I83" i="32"/>
  <c r="H83" i="32"/>
  <c r="I82" i="32"/>
  <c r="H82" i="32"/>
  <c r="I81" i="32"/>
  <c r="H81" i="32"/>
  <c r="I80" i="32"/>
  <c r="H80" i="32"/>
  <c r="I79" i="32"/>
  <c r="H79" i="32"/>
  <c r="I78" i="32"/>
  <c r="H78" i="32"/>
  <c r="I77" i="32"/>
  <c r="H77" i="32"/>
  <c r="I76" i="32"/>
  <c r="H76" i="32"/>
  <c r="I75" i="32"/>
  <c r="H75" i="32"/>
  <c r="I74" i="32"/>
  <c r="H74" i="32"/>
  <c r="I73" i="32"/>
  <c r="H73" i="32"/>
  <c r="I72" i="32"/>
  <c r="H72" i="32"/>
  <c r="I71" i="32"/>
  <c r="H71" i="32"/>
  <c r="I70" i="32"/>
  <c r="H70" i="32"/>
  <c r="I69" i="32"/>
  <c r="H69" i="32"/>
  <c r="I68" i="32"/>
  <c r="H68" i="32"/>
  <c r="I67" i="32"/>
  <c r="H67" i="32"/>
  <c r="I66" i="32"/>
  <c r="H66" i="32"/>
  <c r="I65" i="32"/>
  <c r="H65" i="32"/>
  <c r="I64" i="32"/>
  <c r="H64" i="32"/>
  <c r="I63" i="32"/>
  <c r="H63" i="32"/>
  <c r="I62" i="32"/>
  <c r="H62" i="32"/>
  <c r="I61" i="32"/>
  <c r="H61" i="32"/>
  <c r="I60" i="32"/>
  <c r="H60" i="32"/>
  <c r="I59" i="32"/>
  <c r="H59" i="32"/>
  <c r="I58" i="32"/>
  <c r="H58" i="32"/>
  <c r="I57" i="32"/>
  <c r="H57" i="32"/>
  <c r="I56" i="32"/>
  <c r="H56" i="32"/>
  <c r="I53" i="32"/>
  <c r="F53" i="32"/>
  <c r="D53" i="32"/>
  <c r="D49" i="32"/>
  <c r="D8" i="32" s="1"/>
  <c r="F49" i="32"/>
  <c r="G47" i="32"/>
  <c r="G48" i="32"/>
  <c r="I48" i="32"/>
  <c r="H48" i="32"/>
  <c r="I47" i="32"/>
  <c r="H47" i="32"/>
  <c r="I44" i="32"/>
  <c r="F44" i="32"/>
  <c r="D44" i="32"/>
  <c r="D42" i="32"/>
  <c r="D7" i="32" s="1"/>
  <c r="F42" i="32"/>
  <c r="F7" i="32" s="1"/>
  <c r="G38" i="32"/>
  <c r="G39" i="32"/>
  <c r="G40" i="32"/>
  <c r="G41" i="32"/>
  <c r="I41" i="32"/>
  <c r="H41" i="32"/>
  <c r="I40" i="32"/>
  <c r="H40" i="32"/>
  <c r="I39" i="32"/>
  <c r="H39" i="32"/>
  <c r="I38" i="32"/>
  <c r="H38" i="32"/>
  <c r="I35" i="32"/>
  <c r="F35" i="32"/>
  <c r="D35" i="32"/>
  <c r="F31" i="32"/>
  <c r="H31" i="32" s="1"/>
  <c r="G31" i="32"/>
  <c r="F30" i="32"/>
  <c r="H30" i="32" s="1"/>
  <c r="G30" i="32"/>
  <c r="F29" i="32"/>
  <c r="H29" i="32" s="1"/>
  <c r="G29" i="32"/>
  <c r="F27" i="32"/>
  <c r="D27" i="32"/>
  <c r="D25" i="32"/>
  <c r="D6" i="32" s="1"/>
  <c r="F25" i="32"/>
  <c r="F6" i="32" s="1"/>
  <c r="G22" i="32"/>
  <c r="G23" i="32"/>
  <c r="G24" i="32"/>
  <c r="I24" i="32"/>
  <c r="H24" i="32"/>
  <c r="I23" i="32"/>
  <c r="H23" i="32"/>
  <c r="I22" i="32"/>
  <c r="H22" i="32"/>
  <c r="I19" i="32"/>
  <c r="F19" i="32"/>
  <c r="D19" i="32"/>
  <c r="H12" i="32"/>
  <c r="I3" i="32"/>
  <c r="F3" i="32"/>
  <c r="G56" i="34"/>
  <c r="G57" i="34"/>
  <c r="G58" i="34"/>
  <c r="G59" i="34"/>
  <c r="G60" i="34"/>
  <c r="G61" i="34"/>
  <c r="G62" i="34"/>
  <c r="G63" i="34"/>
  <c r="G64" i="34"/>
  <c r="G65" i="34"/>
  <c r="G66" i="34"/>
  <c r="G67" i="34"/>
  <c r="G68" i="34"/>
  <c r="G69" i="34"/>
  <c r="G70" i="34"/>
  <c r="G71" i="34"/>
  <c r="G72" i="34"/>
  <c r="G73" i="34"/>
  <c r="G74" i="34"/>
  <c r="G75" i="34"/>
  <c r="G76" i="34"/>
  <c r="G77" i="34"/>
  <c r="G78" i="34"/>
  <c r="G79" i="34"/>
  <c r="G80" i="34"/>
  <c r="G81" i="34"/>
  <c r="G82" i="34"/>
  <c r="G83" i="34"/>
  <c r="G84" i="34"/>
  <c r="G86" i="34"/>
  <c r="I86" i="34"/>
  <c r="H86" i="34"/>
  <c r="I84" i="34"/>
  <c r="H84" i="34"/>
  <c r="I83" i="34"/>
  <c r="H83" i="34"/>
  <c r="I82" i="34"/>
  <c r="H82" i="34"/>
  <c r="I81" i="34"/>
  <c r="H81" i="34"/>
  <c r="I80" i="34"/>
  <c r="H80" i="34"/>
  <c r="I79" i="34"/>
  <c r="H79" i="34"/>
  <c r="I78" i="34"/>
  <c r="H78" i="34"/>
  <c r="I77" i="34"/>
  <c r="H77" i="34"/>
  <c r="I76" i="34"/>
  <c r="H76" i="34"/>
  <c r="I75" i="34"/>
  <c r="H75" i="34"/>
  <c r="I74" i="34"/>
  <c r="H74" i="34"/>
  <c r="I73" i="34"/>
  <c r="H73" i="34"/>
  <c r="I72" i="34"/>
  <c r="H72" i="34"/>
  <c r="I71" i="34"/>
  <c r="H71" i="34"/>
  <c r="I70" i="34"/>
  <c r="H70" i="34"/>
  <c r="I69" i="34"/>
  <c r="H69" i="34"/>
  <c r="I68" i="34"/>
  <c r="H68" i="34"/>
  <c r="I67" i="34"/>
  <c r="H67" i="34"/>
  <c r="I66" i="34"/>
  <c r="H66" i="34"/>
  <c r="I65" i="34"/>
  <c r="H65" i="34"/>
  <c r="I64" i="34"/>
  <c r="H64" i="34"/>
  <c r="I63" i="34"/>
  <c r="H63" i="34"/>
  <c r="I62" i="34"/>
  <c r="H62" i="34"/>
  <c r="I61" i="34"/>
  <c r="H61" i="34"/>
  <c r="I60" i="34"/>
  <c r="H60" i="34"/>
  <c r="I59" i="34"/>
  <c r="H59" i="34"/>
  <c r="I58" i="34"/>
  <c r="H58" i="34"/>
  <c r="I57" i="34"/>
  <c r="H57" i="34"/>
  <c r="I56" i="34"/>
  <c r="H56" i="34"/>
  <c r="I53" i="34"/>
  <c r="F53" i="34"/>
  <c r="D53" i="34"/>
  <c r="D49" i="34"/>
  <c r="D8" i="34" s="1"/>
  <c r="F49" i="34"/>
  <c r="G47" i="34"/>
  <c r="G48" i="34"/>
  <c r="I48" i="34"/>
  <c r="H48" i="34"/>
  <c r="I47" i="34"/>
  <c r="H47" i="34"/>
  <c r="I44" i="34"/>
  <c r="F44" i="34"/>
  <c r="D44" i="34"/>
  <c r="D42" i="34"/>
  <c r="D7" i="34" s="1"/>
  <c r="F42" i="34"/>
  <c r="F7" i="34" s="1"/>
  <c r="G38" i="34"/>
  <c r="G39" i="34"/>
  <c r="G40" i="34"/>
  <c r="G41" i="34"/>
  <c r="I41" i="34"/>
  <c r="H41" i="34"/>
  <c r="I40" i="34"/>
  <c r="H40" i="34"/>
  <c r="I39" i="34"/>
  <c r="H39" i="34"/>
  <c r="I38" i="34"/>
  <c r="H38" i="34"/>
  <c r="I35" i="34"/>
  <c r="F35" i="34"/>
  <c r="F31" i="34"/>
  <c r="H31" i="34" s="1"/>
  <c r="G31" i="34"/>
  <c r="F30" i="34"/>
  <c r="H30" i="34" s="1"/>
  <c r="G30" i="34"/>
  <c r="F29" i="34"/>
  <c r="H29" i="34" s="1"/>
  <c r="G29" i="34"/>
  <c r="F27" i="34"/>
  <c r="D27" i="34"/>
  <c r="D35" i="34" s="1"/>
  <c r="D25" i="34"/>
  <c r="D6" i="34" s="1"/>
  <c r="F25" i="34"/>
  <c r="F6" i="34" s="1"/>
  <c r="G22" i="34"/>
  <c r="G23" i="34"/>
  <c r="G24" i="34"/>
  <c r="I24" i="34"/>
  <c r="H24" i="34"/>
  <c r="I23" i="34"/>
  <c r="H23" i="34"/>
  <c r="I22" i="34"/>
  <c r="H22" i="34"/>
  <c r="I19" i="34"/>
  <c r="F19" i="34"/>
  <c r="D19" i="34"/>
  <c r="H12" i="34"/>
  <c r="I3" i="34"/>
  <c r="F3" i="34"/>
  <c r="G56" i="33"/>
  <c r="G57" i="33"/>
  <c r="G58" i="33"/>
  <c r="G59" i="33"/>
  <c r="G60" i="33"/>
  <c r="G61" i="33"/>
  <c r="G62" i="33"/>
  <c r="G63" i="33"/>
  <c r="G64" i="33"/>
  <c r="G65" i="33"/>
  <c r="G66" i="33"/>
  <c r="G67" i="33"/>
  <c r="G68" i="33"/>
  <c r="G69" i="33"/>
  <c r="G70" i="33"/>
  <c r="G71" i="33"/>
  <c r="G72" i="33"/>
  <c r="G73" i="33"/>
  <c r="G74" i="33"/>
  <c r="G75" i="33"/>
  <c r="G76" i="33"/>
  <c r="G77" i="33"/>
  <c r="G78" i="33"/>
  <c r="G79" i="33"/>
  <c r="G80" i="33"/>
  <c r="G81" i="33"/>
  <c r="G82" i="33"/>
  <c r="G83" i="33"/>
  <c r="G84" i="33"/>
  <c r="G86" i="33"/>
  <c r="I86" i="33"/>
  <c r="H86" i="33"/>
  <c r="I84" i="33"/>
  <c r="H84" i="33"/>
  <c r="I83" i="33"/>
  <c r="H83" i="33"/>
  <c r="I82" i="33"/>
  <c r="H82" i="33"/>
  <c r="I81" i="33"/>
  <c r="H81" i="33"/>
  <c r="I80" i="33"/>
  <c r="H80" i="33"/>
  <c r="I79" i="33"/>
  <c r="H79" i="33"/>
  <c r="I78" i="33"/>
  <c r="H78" i="33"/>
  <c r="I77" i="33"/>
  <c r="H77" i="33"/>
  <c r="I76" i="33"/>
  <c r="H76" i="33"/>
  <c r="I75" i="33"/>
  <c r="H75" i="33"/>
  <c r="I74" i="33"/>
  <c r="H74" i="33"/>
  <c r="I73" i="33"/>
  <c r="H73" i="33"/>
  <c r="I72" i="33"/>
  <c r="H72" i="33"/>
  <c r="I71" i="33"/>
  <c r="H71" i="33"/>
  <c r="I70" i="33"/>
  <c r="H70" i="33"/>
  <c r="I69" i="33"/>
  <c r="H69" i="33"/>
  <c r="I68" i="33"/>
  <c r="H68" i="33"/>
  <c r="I67" i="33"/>
  <c r="H67" i="33"/>
  <c r="I66" i="33"/>
  <c r="H66" i="33"/>
  <c r="I65" i="33"/>
  <c r="H65" i="33"/>
  <c r="I64" i="33"/>
  <c r="H64" i="33"/>
  <c r="I63" i="33"/>
  <c r="H63" i="33"/>
  <c r="I62" i="33"/>
  <c r="H62" i="33"/>
  <c r="I61" i="33"/>
  <c r="H61" i="33"/>
  <c r="I60" i="33"/>
  <c r="H60" i="33"/>
  <c r="I59" i="33"/>
  <c r="H59" i="33"/>
  <c r="I58" i="33"/>
  <c r="H58" i="33"/>
  <c r="I57" i="33"/>
  <c r="H57" i="33"/>
  <c r="I56" i="33"/>
  <c r="H56" i="33"/>
  <c r="I53" i="33"/>
  <c r="F53" i="33"/>
  <c r="D53" i="33"/>
  <c r="D49" i="33"/>
  <c r="D8" i="33" s="1"/>
  <c r="F49" i="33"/>
  <c r="F8" i="33" s="1"/>
  <c r="G47" i="33"/>
  <c r="G48" i="33"/>
  <c r="I48" i="33"/>
  <c r="H48" i="33"/>
  <c r="I47" i="33"/>
  <c r="H47" i="33"/>
  <c r="I44" i="33"/>
  <c r="F44" i="33"/>
  <c r="D44" i="33"/>
  <c r="D42" i="33"/>
  <c r="D7" i="33" s="1"/>
  <c r="F42" i="33"/>
  <c r="F7" i="33" s="1"/>
  <c r="G38" i="33"/>
  <c r="G39" i="33"/>
  <c r="G40" i="33"/>
  <c r="G41" i="33"/>
  <c r="I41" i="33"/>
  <c r="H41" i="33"/>
  <c r="I40" i="33"/>
  <c r="H40" i="33"/>
  <c r="I39" i="33"/>
  <c r="H39" i="33"/>
  <c r="I38" i="33"/>
  <c r="H38" i="33"/>
  <c r="I35" i="33"/>
  <c r="F35" i="33"/>
  <c r="D35" i="33"/>
  <c r="F31" i="33"/>
  <c r="H31" i="33" s="1"/>
  <c r="G31" i="33"/>
  <c r="F30" i="33"/>
  <c r="H30" i="33" s="1"/>
  <c r="G30" i="33"/>
  <c r="F29" i="33"/>
  <c r="H29" i="33" s="1"/>
  <c r="G29" i="33"/>
  <c r="F27" i="33"/>
  <c r="D27" i="33"/>
  <c r="D25" i="33"/>
  <c r="D6" i="33" s="1"/>
  <c r="F25" i="33"/>
  <c r="F6" i="33" s="1"/>
  <c r="G22" i="33"/>
  <c r="G23" i="33"/>
  <c r="G24" i="33"/>
  <c r="I24" i="33"/>
  <c r="H24" i="33"/>
  <c r="I23" i="33"/>
  <c r="H23" i="33"/>
  <c r="I22" i="33"/>
  <c r="H22" i="33"/>
  <c r="I19" i="33"/>
  <c r="F19" i="33"/>
  <c r="D19" i="33"/>
  <c r="H12" i="33"/>
  <c r="I3" i="33"/>
  <c r="F3" i="33"/>
  <c r="G56" i="35"/>
  <c r="G57" i="35"/>
  <c r="G58" i="35"/>
  <c r="G59" i="35"/>
  <c r="G60" i="35"/>
  <c r="G61" i="35"/>
  <c r="G62" i="35"/>
  <c r="G63" i="35"/>
  <c r="G64" i="35"/>
  <c r="G65" i="35"/>
  <c r="G66" i="35"/>
  <c r="G67" i="35"/>
  <c r="G68" i="35"/>
  <c r="G69" i="35"/>
  <c r="G70" i="35"/>
  <c r="G71" i="35"/>
  <c r="G72" i="35"/>
  <c r="G73" i="35"/>
  <c r="G74" i="35"/>
  <c r="G75" i="35"/>
  <c r="G76" i="35"/>
  <c r="G77" i="35"/>
  <c r="G78" i="35"/>
  <c r="G79" i="35"/>
  <c r="G80" i="35"/>
  <c r="G81" i="35"/>
  <c r="G82" i="35"/>
  <c r="G83" i="35"/>
  <c r="I83" i="35"/>
  <c r="H83" i="35"/>
  <c r="I82" i="35"/>
  <c r="H82" i="35"/>
  <c r="I81" i="35"/>
  <c r="H81" i="35"/>
  <c r="I80" i="35"/>
  <c r="H80" i="35"/>
  <c r="I79" i="35"/>
  <c r="H79" i="35"/>
  <c r="I78" i="35"/>
  <c r="H78" i="35"/>
  <c r="I77" i="35"/>
  <c r="H77" i="35"/>
  <c r="I76" i="35"/>
  <c r="H76" i="35"/>
  <c r="I75" i="35"/>
  <c r="H75" i="35"/>
  <c r="I74" i="35"/>
  <c r="H74" i="35"/>
  <c r="I73" i="35"/>
  <c r="H73" i="35"/>
  <c r="I72" i="35"/>
  <c r="H72" i="35"/>
  <c r="I71" i="35"/>
  <c r="H71" i="35"/>
  <c r="I70" i="35"/>
  <c r="H70" i="35"/>
  <c r="I69" i="35"/>
  <c r="H69" i="35"/>
  <c r="I68" i="35"/>
  <c r="H68" i="35"/>
  <c r="I67" i="35"/>
  <c r="H67" i="35"/>
  <c r="I66" i="35"/>
  <c r="H66" i="35"/>
  <c r="I65" i="35"/>
  <c r="H65" i="35"/>
  <c r="I64" i="35"/>
  <c r="H64" i="35"/>
  <c r="I63" i="35"/>
  <c r="H63" i="35"/>
  <c r="I62" i="35"/>
  <c r="H62" i="35"/>
  <c r="I61" i="35"/>
  <c r="H61" i="35"/>
  <c r="I60" i="35"/>
  <c r="H60" i="35"/>
  <c r="I59" i="35"/>
  <c r="H59" i="35"/>
  <c r="I58" i="35"/>
  <c r="H58" i="35"/>
  <c r="I57" i="35"/>
  <c r="H57" i="35"/>
  <c r="I56" i="35"/>
  <c r="H56" i="35"/>
  <c r="I53" i="35"/>
  <c r="F53" i="35"/>
  <c r="D53" i="35"/>
  <c r="D49" i="35"/>
  <c r="D8" i="35" s="1"/>
  <c r="F49" i="35"/>
  <c r="F8" i="35" s="1"/>
  <c r="G47" i="35"/>
  <c r="G48" i="35"/>
  <c r="I48" i="35"/>
  <c r="H48" i="35"/>
  <c r="I47" i="35"/>
  <c r="H47" i="35"/>
  <c r="I44" i="35"/>
  <c r="F44" i="35"/>
  <c r="D44" i="35"/>
  <c r="D42" i="35"/>
  <c r="D7" i="35" s="1"/>
  <c r="F42" i="35"/>
  <c r="F7" i="35" s="1"/>
  <c r="G39" i="35"/>
  <c r="G40" i="35"/>
  <c r="G41" i="35"/>
  <c r="I41" i="35"/>
  <c r="H41" i="35"/>
  <c r="I40" i="35"/>
  <c r="H40" i="35"/>
  <c r="I39" i="35"/>
  <c r="H39" i="35"/>
  <c r="I38" i="35"/>
  <c r="H38" i="35"/>
  <c r="I35" i="35"/>
  <c r="F35" i="35"/>
  <c r="D35" i="35"/>
  <c r="F31" i="35"/>
  <c r="H31" i="35" s="1"/>
  <c r="G31" i="35"/>
  <c r="F30" i="35"/>
  <c r="H30" i="35" s="1"/>
  <c r="G30" i="35"/>
  <c r="F29" i="35"/>
  <c r="H29" i="35" s="1"/>
  <c r="G29" i="35"/>
  <c r="F27" i="35"/>
  <c r="D27" i="35"/>
  <c r="D25" i="35"/>
  <c r="D6" i="35" s="1"/>
  <c r="F25" i="35"/>
  <c r="F6" i="35" s="1"/>
  <c r="G22" i="35"/>
  <c r="G23" i="35"/>
  <c r="G24" i="35"/>
  <c r="I24" i="35"/>
  <c r="H24" i="35"/>
  <c r="I23" i="35"/>
  <c r="H23" i="35"/>
  <c r="I22" i="35"/>
  <c r="H22" i="35"/>
  <c r="I19" i="35"/>
  <c r="F19" i="35"/>
  <c r="D19" i="35"/>
  <c r="H12" i="35"/>
  <c r="I3" i="35"/>
  <c r="F3" i="35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6" i="36"/>
  <c r="I86" i="36"/>
  <c r="H86" i="36"/>
  <c r="I84" i="36"/>
  <c r="H84" i="36"/>
  <c r="I83" i="36"/>
  <c r="H83" i="36"/>
  <c r="I82" i="36"/>
  <c r="H82" i="36"/>
  <c r="I81" i="36"/>
  <c r="H81" i="36"/>
  <c r="I80" i="36"/>
  <c r="H80" i="36"/>
  <c r="I79" i="36"/>
  <c r="H79" i="36"/>
  <c r="I78" i="36"/>
  <c r="H78" i="36"/>
  <c r="I77" i="36"/>
  <c r="H77" i="36"/>
  <c r="I76" i="36"/>
  <c r="H76" i="36"/>
  <c r="I75" i="36"/>
  <c r="H75" i="36"/>
  <c r="I74" i="36"/>
  <c r="H74" i="36"/>
  <c r="I73" i="36"/>
  <c r="H73" i="36"/>
  <c r="I72" i="36"/>
  <c r="H72" i="36"/>
  <c r="I71" i="36"/>
  <c r="H71" i="36"/>
  <c r="I70" i="36"/>
  <c r="H70" i="36"/>
  <c r="I69" i="36"/>
  <c r="H69" i="36"/>
  <c r="I68" i="36"/>
  <c r="H68" i="36"/>
  <c r="I67" i="36"/>
  <c r="H67" i="36"/>
  <c r="I66" i="36"/>
  <c r="H66" i="36"/>
  <c r="I65" i="36"/>
  <c r="H65" i="36"/>
  <c r="I64" i="36"/>
  <c r="H64" i="36"/>
  <c r="I63" i="36"/>
  <c r="H63" i="36"/>
  <c r="I62" i="36"/>
  <c r="H62" i="36"/>
  <c r="I61" i="36"/>
  <c r="H61" i="36"/>
  <c r="I60" i="36"/>
  <c r="H60" i="36"/>
  <c r="I59" i="36"/>
  <c r="H59" i="36"/>
  <c r="I58" i="36"/>
  <c r="H58" i="36"/>
  <c r="I57" i="36"/>
  <c r="H57" i="36"/>
  <c r="I56" i="36"/>
  <c r="H56" i="36"/>
  <c r="I53" i="36"/>
  <c r="F53" i="36"/>
  <c r="D53" i="36"/>
  <c r="F49" i="36"/>
  <c r="G47" i="36"/>
  <c r="G48" i="36"/>
  <c r="I48" i="36"/>
  <c r="H48" i="36"/>
  <c r="I47" i="36"/>
  <c r="H47" i="36"/>
  <c r="I44" i="36"/>
  <c r="F44" i="36"/>
  <c r="F42" i="36"/>
  <c r="F7" i="36" s="1"/>
  <c r="G38" i="36"/>
  <c r="G39" i="36"/>
  <c r="G40" i="36"/>
  <c r="G41" i="36"/>
  <c r="I41" i="36"/>
  <c r="H41" i="36"/>
  <c r="I40" i="36"/>
  <c r="H40" i="36"/>
  <c r="I39" i="36"/>
  <c r="H39" i="36"/>
  <c r="I38" i="36"/>
  <c r="H38" i="36"/>
  <c r="I35" i="36"/>
  <c r="F35" i="36"/>
  <c r="F31" i="36"/>
  <c r="H31" i="36" s="1"/>
  <c r="G31" i="36"/>
  <c r="F30" i="36"/>
  <c r="H30" i="36" s="1"/>
  <c r="G30" i="36"/>
  <c r="F29" i="36"/>
  <c r="H29" i="36" s="1"/>
  <c r="G29" i="36"/>
  <c r="F27" i="36"/>
  <c r="F25" i="36"/>
  <c r="G22" i="36"/>
  <c r="G23" i="36"/>
  <c r="G24" i="36"/>
  <c r="I24" i="36"/>
  <c r="H24" i="36"/>
  <c r="I23" i="36"/>
  <c r="H23" i="36"/>
  <c r="I22" i="36"/>
  <c r="H22" i="36"/>
  <c r="I19" i="36"/>
  <c r="F19" i="36"/>
  <c r="D19" i="36"/>
  <c r="H12" i="36"/>
  <c r="I3" i="36"/>
  <c r="F3" i="36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73" i="37"/>
  <c r="G74" i="37"/>
  <c r="G75" i="37"/>
  <c r="G76" i="37"/>
  <c r="G77" i="37"/>
  <c r="G78" i="37"/>
  <c r="G79" i="37"/>
  <c r="G80" i="37"/>
  <c r="G81" i="37"/>
  <c r="G82" i="37"/>
  <c r="G83" i="37"/>
  <c r="G84" i="37"/>
  <c r="G86" i="37"/>
  <c r="I86" i="37"/>
  <c r="H86" i="37"/>
  <c r="I84" i="37"/>
  <c r="H84" i="37"/>
  <c r="I83" i="37"/>
  <c r="H83" i="37"/>
  <c r="I82" i="37"/>
  <c r="H82" i="37"/>
  <c r="I81" i="37"/>
  <c r="H81" i="37"/>
  <c r="I80" i="37"/>
  <c r="H80" i="37"/>
  <c r="I79" i="37"/>
  <c r="H79" i="37"/>
  <c r="I78" i="37"/>
  <c r="H78" i="37"/>
  <c r="I77" i="37"/>
  <c r="H77" i="37"/>
  <c r="I76" i="37"/>
  <c r="H76" i="37"/>
  <c r="I75" i="37"/>
  <c r="H75" i="37"/>
  <c r="I74" i="37"/>
  <c r="H74" i="37"/>
  <c r="I73" i="37"/>
  <c r="H73" i="37"/>
  <c r="I72" i="37"/>
  <c r="H72" i="37"/>
  <c r="I71" i="37"/>
  <c r="H71" i="37"/>
  <c r="I70" i="37"/>
  <c r="H70" i="37"/>
  <c r="I69" i="37"/>
  <c r="H69" i="37"/>
  <c r="I68" i="37"/>
  <c r="H68" i="37"/>
  <c r="I67" i="37"/>
  <c r="H67" i="37"/>
  <c r="I66" i="37"/>
  <c r="H66" i="37"/>
  <c r="I65" i="37"/>
  <c r="H65" i="37"/>
  <c r="I64" i="37"/>
  <c r="H64" i="37"/>
  <c r="I63" i="37"/>
  <c r="H63" i="37"/>
  <c r="I62" i="37"/>
  <c r="H62" i="37"/>
  <c r="I61" i="37"/>
  <c r="H61" i="37"/>
  <c r="I60" i="37"/>
  <c r="H60" i="37"/>
  <c r="I59" i="37"/>
  <c r="H59" i="37"/>
  <c r="I58" i="37"/>
  <c r="H58" i="37"/>
  <c r="I57" i="37"/>
  <c r="H57" i="37"/>
  <c r="I56" i="37"/>
  <c r="H56" i="37"/>
  <c r="I53" i="37"/>
  <c r="F53" i="37"/>
  <c r="D53" i="37"/>
  <c r="F49" i="37"/>
  <c r="F8" i="37" s="1"/>
  <c r="G47" i="37"/>
  <c r="G48" i="37"/>
  <c r="I48" i="37"/>
  <c r="H48" i="37"/>
  <c r="I47" i="37"/>
  <c r="H47" i="37"/>
  <c r="I44" i="37"/>
  <c r="F44" i="37"/>
  <c r="D44" i="37"/>
  <c r="D42" i="37"/>
  <c r="D7" i="37" s="1"/>
  <c r="F42" i="37"/>
  <c r="F7" i="37" s="1"/>
  <c r="G38" i="37"/>
  <c r="G39" i="37"/>
  <c r="G40" i="37"/>
  <c r="G41" i="37"/>
  <c r="I41" i="37"/>
  <c r="H41" i="37"/>
  <c r="I40" i="37"/>
  <c r="H40" i="37"/>
  <c r="I39" i="37"/>
  <c r="H39" i="37"/>
  <c r="I38" i="37"/>
  <c r="H38" i="37"/>
  <c r="I35" i="37"/>
  <c r="F35" i="37"/>
  <c r="D35" i="37"/>
  <c r="F31" i="37"/>
  <c r="H31" i="37" s="1"/>
  <c r="G31" i="37"/>
  <c r="F30" i="37"/>
  <c r="H30" i="37" s="1"/>
  <c r="G30" i="37"/>
  <c r="F29" i="37"/>
  <c r="H29" i="37" s="1"/>
  <c r="G29" i="37"/>
  <c r="F27" i="37"/>
  <c r="D27" i="37"/>
  <c r="D25" i="37"/>
  <c r="F25" i="37"/>
  <c r="F6" i="37" s="1"/>
  <c r="G22" i="37"/>
  <c r="G23" i="37"/>
  <c r="G24" i="37"/>
  <c r="I24" i="37"/>
  <c r="H24" i="37"/>
  <c r="I23" i="37"/>
  <c r="H23" i="37"/>
  <c r="I22" i="37"/>
  <c r="H22" i="37"/>
  <c r="I19" i="37"/>
  <c r="F19" i="37"/>
  <c r="D19" i="37"/>
  <c r="H12" i="37"/>
  <c r="I3" i="37"/>
  <c r="F3" i="37"/>
  <c r="G56" i="46"/>
  <c r="G57" i="46"/>
  <c r="G58" i="46"/>
  <c r="G59" i="46"/>
  <c r="G60" i="46"/>
  <c r="G61" i="46"/>
  <c r="G62" i="46"/>
  <c r="G63" i="46"/>
  <c r="G64" i="46"/>
  <c r="G65" i="46"/>
  <c r="G66" i="46"/>
  <c r="G67" i="46"/>
  <c r="G68" i="46"/>
  <c r="G69" i="46"/>
  <c r="G70" i="46"/>
  <c r="G71" i="46"/>
  <c r="G72" i="46"/>
  <c r="G73" i="46"/>
  <c r="G74" i="46"/>
  <c r="G75" i="46"/>
  <c r="G76" i="46"/>
  <c r="G77" i="46"/>
  <c r="G78" i="46"/>
  <c r="G79" i="46"/>
  <c r="G80" i="46"/>
  <c r="G81" i="46"/>
  <c r="G82" i="46"/>
  <c r="G83" i="46"/>
  <c r="G84" i="46"/>
  <c r="G86" i="46"/>
  <c r="I86" i="46"/>
  <c r="H86" i="46"/>
  <c r="I84" i="46"/>
  <c r="H84" i="46"/>
  <c r="I83" i="46"/>
  <c r="H83" i="46"/>
  <c r="I82" i="46"/>
  <c r="H82" i="46"/>
  <c r="I81" i="46"/>
  <c r="H81" i="46"/>
  <c r="I80" i="46"/>
  <c r="H80" i="46"/>
  <c r="I79" i="46"/>
  <c r="H79" i="46"/>
  <c r="I78" i="46"/>
  <c r="H78" i="46"/>
  <c r="I77" i="46"/>
  <c r="H77" i="46"/>
  <c r="I76" i="46"/>
  <c r="H76" i="46"/>
  <c r="I75" i="46"/>
  <c r="H75" i="46"/>
  <c r="I74" i="46"/>
  <c r="H74" i="46"/>
  <c r="I73" i="46"/>
  <c r="H73" i="46"/>
  <c r="I72" i="46"/>
  <c r="H72" i="46"/>
  <c r="I71" i="46"/>
  <c r="H71" i="46"/>
  <c r="I70" i="46"/>
  <c r="H70" i="46"/>
  <c r="I69" i="46"/>
  <c r="H69" i="46"/>
  <c r="I68" i="46"/>
  <c r="H68" i="46"/>
  <c r="I67" i="46"/>
  <c r="H67" i="46"/>
  <c r="I66" i="46"/>
  <c r="H66" i="46"/>
  <c r="I65" i="46"/>
  <c r="H65" i="46"/>
  <c r="I64" i="46"/>
  <c r="H64" i="46"/>
  <c r="I63" i="46"/>
  <c r="H63" i="46"/>
  <c r="I62" i="46"/>
  <c r="H62" i="46"/>
  <c r="I61" i="46"/>
  <c r="H61" i="46"/>
  <c r="I60" i="46"/>
  <c r="H60" i="46"/>
  <c r="I59" i="46"/>
  <c r="H59" i="46"/>
  <c r="I58" i="46"/>
  <c r="H58" i="46"/>
  <c r="I57" i="46"/>
  <c r="H57" i="46"/>
  <c r="I56" i="46"/>
  <c r="H56" i="46"/>
  <c r="I53" i="46"/>
  <c r="F53" i="46"/>
  <c r="D53" i="46"/>
  <c r="D49" i="46"/>
  <c r="D8" i="46" s="1"/>
  <c r="F49" i="46"/>
  <c r="F8" i="46" s="1"/>
  <c r="G47" i="46"/>
  <c r="G48" i="46"/>
  <c r="I48" i="46"/>
  <c r="H48" i="46"/>
  <c r="I47" i="46"/>
  <c r="H47" i="46"/>
  <c r="I44" i="46"/>
  <c r="F44" i="46"/>
  <c r="D44" i="46"/>
  <c r="D42" i="46"/>
  <c r="D7" i="46" s="1"/>
  <c r="F42" i="46"/>
  <c r="F7" i="46" s="1"/>
  <c r="G38" i="46"/>
  <c r="G39" i="46"/>
  <c r="G40" i="46"/>
  <c r="G41" i="46"/>
  <c r="I41" i="46"/>
  <c r="H41" i="46"/>
  <c r="I40" i="46"/>
  <c r="H40" i="46"/>
  <c r="I39" i="46"/>
  <c r="H39" i="46"/>
  <c r="I38" i="46"/>
  <c r="H38" i="46"/>
  <c r="I35" i="46"/>
  <c r="F35" i="46"/>
  <c r="D35" i="46"/>
  <c r="F31" i="46"/>
  <c r="H31" i="46" s="1"/>
  <c r="G31" i="46"/>
  <c r="F30" i="46"/>
  <c r="H30" i="46" s="1"/>
  <c r="G30" i="46"/>
  <c r="F29" i="46"/>
  <c r="H29" i="46" s="1"/>
  <c r="G29" i="46"/>
  <c r="F27" i="46"/>
  <c r="D27" i="46"/>
  <c r="D25" i="46"/>
  <c r="D6" i="46" s="1"/>
  <c r="F25" i="46"/>
  <c r="F6" i="46" s="1"/>
  <c r="G22" i="46"/>
  <c r="G23" i="46"/>
  <c r="G24" i="46"/>
  <c r="I24" i="46"/>
  <c r="H24" i="46"/>
  <c r="I23" i="46"/>
  <c r="H23" i="46"/>
  <c r="I22" i="46"/>
  <c r="H22" i="46"/>
  <c r="I19" i="46"/>
  <c r="F19" i="46"/>
  <c r="D19" i="46"/>
  <c r="H12" i="46"/>
  <c r="I3" i="46"/>
  <c r="F3" i="46"/>
  <c r="G56" i="38"/>
  <c r="G57" i="38"/>
  <c r="G58" i="38"/>
  <c r="G59" i="38"/>
  <c r="G60" i="38"/>
  <c r="G61" i="38"/>
  <c r="G62" i="38"/>
  <c r="G63" i="38"/>
  <c r="G64" i="38"/>
  <c r="G65" i="38"/>
  <c r="G66" i="38"/>
  <c r="G67" i="38"/>
  <c r="G68" i="38"/>
  <c r="G69" i="38"/>
  <c r="G70" i="38"/>
  <c r="G71" i="38"/>
  <c r="G72" i="38"/>
  <c r="G73" i="38"/>
  <c r="G74" i="38"/>
  <c r="G75" i="38"/>
  <c r="G76" i="38"/>
  <c r="G77" i="38"/>
  <c r="G78" i="38"/>
  <c r="G79" i="38"/>
  <c r="G80" i="38"/>
  <c r="G81" i="38"/>
  <c r="G82" i="38"/>
  <c r="G83" i="38"/>
  <c r="G84" i="38"/>
  <c r="G86" i="38"/>
  <c r="I86" i="38"/>
  <c r="H86" i="38"/>
  <c r="I84" i="38"/>
  <c r="H84" i="38"/>
  <c r="I83" i="38"/>
  <c r="H83" i="38"/>
  <c r="I82" i="38"/>
  <c r="H82" i="38"/>
  <c r="I81" i="38"/>
  <c r="H81" i="38"/>
  <c r="I80" i="38"/>
  <c r="H80" i="38"/>
  <c r="I79" i="38"/>
  <c r="H79" i="38"/>
  <c r="I78" i="38"/>
  <c r="H78" i="38"/>
  <c r="I77" i="38"/>
  <c r="H77" i="38"/>
  <c r="I76" i="38"/>
  <c r="H76" i="38"/>
  <c r="I75" i="38"/>
  <c r="H75" i="38"/>
  <c r="I74" i="38"/>
  <c r="H74" i="38"/>
  <c r="I73" i="38"/>
  <c r="H73" i="38"/>
  <c r="I72" i="38"/>
  <c r="H72" i="38"/>
  <c r="I71" i="38"/>
  <c r="H71" i="38"/>
  <c r="I70" i="38"/>
  <c r="H70" i="38"/>
  <c r="I69" i="38"/>
  <c r="H69" i="38"/>
  <c r="I68" i="38"/>
  <c r="H68" i="38"/>
  <c r="I67" i="38"/>
  <c r="H67" i="38"/>
  <c r="I66" i="38"/>
  <c r="H66" i="38"/>
  <c r="I65" i="38"/>
  <c r="H65" i="38"/>
  <c r="I64" i="38"/>
  <c r="H64" i="38"/>
  <c r="I63" i="38"/>
  <c r="H63" i="38"/>
  <c r="I62" i="38"/>
  <c r="H62" i="38"/>
  <c r="I61" i="38"/>
  <c r="H61" i="38"/>
  <c r="I60" i="38"/>
  <c r="H60" i="38"/>
  <c r="I59" i="38"/>
  <c r="H59" i="38"/>
  <c r="I58" i="38"/>
  <c r="H58" i="38"/>
  <c r="I57" i="38"/>
  <c r="H57" i="38"/>
  <c r="I56" i="38"/>
  <c r="H56" i="38"/>
  <c r="I53" i="38"/>
  <c r="F53" i="38"/>
  <c r="D53" i="38"/>
  <c r="D49" i="38"/>
  <c r="F49" i="38"/>
  <c r="F8" i="38" s="1"/>
  <c r="G47" i="38"/>
  <c r="G48" i="38"/>
  <c r="I48" i="38"/>
  <c r="H48" i="38"/>
  <c r="I47" i="38"/>
  <c r="H47" i="38"/>
  <c r="I44" i="38"/>
  <c r="F44" i="38"/>
  <c r="D44" i="38"/>
  <c r="D42" i="38"/>
  <c r="F42" i="38"/>
  <c r="F7" i="38" s="1"/>
  <c r="G38" i="38"/>
  <c r="G39" i="38"/>
  <c r="G40" i="38"/>
  <c r="G41" i="38"/>
  <c r="I41" i="38"/>
  <c r="H41" i="38"/>
  <c r="I40" i="38"/>
  <c r="H40" i="38"/>
  <c r="I39" i="38"/>
  <c r="H39" i="38"/>
  <c r="I38" i="38"/>
  <c r="H38" i="38"/>
  <c r="I35" i="38"/>
  <c r="F35" i="38"/>
  <c r="D35" i="38"/>
  <c r="F31" i="38"/>
  <c r="H31" i="38" s="1"/>
  <c r="G31" i="38"/>
  <c r="F30" i="38"/>
  <c r="H30" i="38" s="1"/>
  <c r="G30" i="38"/>
  <c r="F29" i="38"/>
  <c r="H29" i="38" s="1"/>
  <c r="G29" i="38"/>
  <c r="F27" i="38"/>
  <c r="D27" i="38"/>
  <c r="D25" i="38"/>
  <c r="D6" i="38" s="1"/>
  <c r="F25" i="38"/>
  <c r="F6" i="38" s="1"/>
  <c r="G22" i="38"/>
  <c r="G23" i="38"/>
  <c r="G24" i="38"/>
  <c r="I24" i="38"/>
  <c r="H24" i="38"/>
  <c r="I23" i="38"/>
  <c r="H23" i="38"/>
  <c r="I22" i="38"/>
  <c r="H22" i="38"/>
  <c r="I19" i="38"/>
  <c r="F19" i="38"/>
  <c r="D19" i="38"/>
  <c r="H12" i="38"/>
  <c r="I3" i="38"/>
  <c r="F3" i="38"/>
  <c r="G56" i="40"/>
  <c r="G57" i="40"/>
  <c r="G58" i="40"/>
  <c r="G59" i="40"/>
  <c r="G60" i="40"/>
  <c r="G61" i="40"/>
  <c r="G62" i="40"/>
  <c r="G63" i="40"/>
  <c r="G64" i="40"/>
  <c r="G65" i="40"/>
  <c r="G66" i="40"/>
  <c r="G67" i="40"/>
  <c r="G68" i="40"/>
  <c r="G69" i="40"/>
  <c r="G70" i="40"/>
  <c r="G71" i="40"/>
  <c r="G72" i="40"/>
  <c r="G73" i="40"/>
  <c r="G74" i="40"/>
  <c r="G75" i="40"/>
  <c r="G76" i="40"/>
  <c r="G77" i="40"/>
  <c r="G78" i="40"/>
  <c r="G79" i="40"/>
  <c r="G80" i="40"/>
  <c r="G81" i="40"/>
  <c r="G82" i="40"/>
  <c r="G83" i="40"/>
  <c r="G84" i="40"/>
  <c r="G86" i="40"/>
  <c r="I86" i="40"/>
  <c r="H86" i="40"/>
  <c r="I84" i="40"/>
  <c r="H84" i="40"/>
  <c r="I83" i="40"/>
  <c r="H83" i="40"/>
  <c r="I82" i="40"/>
  <c r="H82" i="40"/>
  <c r="I81" i="40"/>
  <c r="H81" i="40"/>
  <c r="I80" i="40"/>
  <c r="H80" i="40"/>
  <c r="I79" i="40"/>
  <c r="H79" i="40"/>
  <c r="I78" i="40"/>
  <c r="H78" i="40"/>
  <c r="I77" i="40"/>
  <c r="H77" i="40"/>
  <c r="I76" i="40"/>
  <c r="H76" i="40"/>
  <c r="I75" i="40"/>
  <c r="H75" i="40"/>
  <c r="I74" i="40"/>
  <c r="H74" i="40"/>
  <c r="I73" i="40"/>
  <c r="H73" i="40"/>
  <c r="I72" i="40"/>
  <c r="H72" i="40"/>
  <c r="I71" i="40"/>
  <c r="H71" i="40"/>
  <c r="I70" i="40"/>
  <c r="H70" i="40"/>
  <c r="I69" i="40"/>
  <c r="H69" i="40"/>
  <c r="I68" i="40"/>
  <c r="H68" i="40"/>
  <c r="I67" i="40"/>
  <c r="H67" i="40"/>
  <c r="I66" i="40"/>
  <c r="H66" i="40"/>
  <c r="I65" i="40"/>
  <c r="H65" i="40"/>
  <c r="I64" i="40"/>
  <c r="H64" i="40"/>
  <c r="I63" i="40"/>
  <c r="H63" i="40"/>
  <c r="I62" i="40"/>
  <c r="H62" i="40"/>
  <c r="I61" i="40"/>
  <c r="H61" i="40"/>
  <c r="I60" i="40"/>
  <c r="H60" i="40"/>
  <c r="I59" i="40"/>
  <c r="H59" i="40"/>
  <c r="I58" i="40"/>
  <c r="H58" i="40"/>
  <c r="I57" i="40"/>
  <c r="H57" i="40"/>
  <c r="I56" i="40"/>
  <c r="H56" i="40"/>
  <c r="I53" i="40"/>
  <c r="F53" i="40"/>
  <c r="D53" i="40"/>
  <c r="D49" i="40"/>
  <c r="D8" i="40" s="1"/>
  <c r="F49" i="40"/>
  <c r="F8" i="40" s="1"/>
  <c r="G47" i="40"/>
  <c r="G48" i="40"/>
  <c r="I48" i="40"/>
  <c r="H48" i="40"/>
  <c r="I47" i="40"/>
  <c r="H47" i="40"/>
  <c r="I44" i="40"/>
  <c r="F44" i="40"/>
  <c r="D44" i="40"/>
  <c r="D42" i="40"/>
  <c r="D7" i="40" s="1"/>
  <c r="F42" i="40"/>
  <c r="F7" i="40" s="1"/>
  <c r="G38" i="40"/>
  <c r="G39" i="40"/>
  <c r="G40" i="40"/>
  <c r="G41" i="40"/>
  <c r="I41" i="40"/>
  <c r="H41" i="40"/>
  <c r="I40" i="40"/>
  <c r="H40" i="40"/>
  <c r="I39" i="40"/>
  <c r="H39" i="40"/>
  <c r="I38" i="40"/>
  <c r="H38" i="40"/>
  <c r="I35" i="40"/>
  <c r="F35" i="40"/>
  <c r="D35" i="40"/>
  <c r="F31" i="40"/>
  <c r="H31" i="40" s="1"/>
  <c r="G31" i="40"/>
  <c r="F30" i="40"/>
  <c r="H30" i="40" s="1"/>
  <c r="G30" i="40"/>
  <c r="F29" i="40"/>
  <c r="H29" i="40" s="1"/>
  <c r="G29" i="40"/>
  <c r="F27" i="40"/>
  <c r="D27" i="40"/>
  <c r="D25" i="40"/>
  <c r="D6" i="40" s="1"/>
  <c r="F25" i="40"/>
  <c r="F6" i="40" s="1"/>
  <c r="G22" i="40"/>
  <c r="G23" i="40"/>
  <c r="G24" i="40"/>
  <c r="I24" i="40"/>
  <c r="H24" i="40"/>
  <c r="I23" i="40"/>
  <c r="H23" i="40"/>
  <c r="I22" i="40"/>
  <c r="H22" i="40"/>
  <c r="I19" i="40"/>
  <c r="F19" i="40"/>
  <c r="D19" i="40"/>
  <c r="H12" i="40"/>
  <c r="I3" i="40"/>
  <c r="F3" i="40"/>
  <c r="G56" i="39"/>
  <c r="G57" i="39"/>
  <c r="G58" i="39"/>
  <c r="G59" i="39"/>
  <c r="G60" i="39"/>
  <c r="G61" i="39"/>
  <c r="G62" i="39"/>
  <c r="G63" i="39"/>
  <c r="G64" i="39"/>
  <c r="G65" i="39"/>
  <c r="G66" i="39"/>
  <c r="G67" i="39"/>
  <c r="G68" i="39"/>
  <c r="G69" i="39"/>
  <c r="G70" i="39"/>
  <c r="G71" i="39"/>
  <c r="G72" i="39"/>
  <c r="G73" i="39"/>
  <c r="G74" i="39"/>
  <c r="G75" i="39"/>
  <c r="G76" i="39"/>
  <c r="G77" i="39"/>
  <c r="G78" i="39"/>
  <c r="G79" i="39"/>
  <c r="G80" i="39"/>
  <c r="G81" i="39"/>
  <c r="G82" i="39"/>
  <c r="G83" i="39"/>
  <c r="G84" i="39"/>
  <c r="G86" i="39"/>
  <c r="I86" i="39"/>
  <c r="H86" i="39"/>
  <c r="I84" i="39"/>
  <c r="H84" i="39"/>
  <c r="I83" i="39"/>
  <c r="H83" i="39"/>
  <c r="I82" i="39"/>
  <c r="H82" i="39"/>
  <c r="I81" i="39"/>
  <c r="H81" i="39"/>
  <c r="I80" i="39"/>
  <c r="H80" i="39"/>
  <c r="I79" i="39"/>
  <c r="H79" i="39"/>
  <c r="I78" i="39"/>
  <c r="H78" i="39"/>
  <c r="I77" i="39"/>
  <c r="H77" i="39"/>
  <c r="I76" i="39"/>
  <c r="H76" i="39"/>
  <c r="I75" i="39"/>
  <c r="H75" i="39"/>
  <c r="I74" i="39"/>
  <c r="H74" i="39"/>
  <c r="I73" i="39"/>
  <c r="H73" i="39"/>
  <c r="I72" i="39"/>
  <c r="H72" i="39"/>
  <c r="I71" i="39"/>
  <c r="H71" i="39"/>
  <c r="I70" i="39"/>
  <c r="H70" i="39"/>
  <c r="I69" i="39"/>
  <c r="H69" i="39"/>
  <c r="I68" i="39"/>
  <c r="H68" i="39"/>
  <c r="I67" i="39"/>
  <c r="H67" i="39"/>
  <c r="I66" i="39"/>
  <c r="H66" i="39"/>
  <c r="I65" i="39"/>
  <c r="H65" i="39"/>
  <c r="I64" i="39"/>
  <c r="H64" i="39"/>
  <c r="I63" i="39"/>
  <c r="H63" i="39"/>
  <c r="I62" i="39"/>
  <c r="H62" i="39"/>
  <c r="I61" i="39"/>
  <c r="H61" i="39"/>
  <c r="I60" i="39"/>
  <c r="H60" i="39"/>
  <c r="I59" i="39"/>
  <c r="H59" i="39"/>
  <c r="I58" i="39"/>
  <c r="H58" i="39"/>
  <c r="I57" i="39"/>
  <c r="H57" i="39"/>
  <c r="I56" i="39"/>
  <c r="H56" i="39"/>
  <c r="I53" i="39"/>
  <c r="F53" i="39"/>
  <c r="D53" i="39"/>
  <c r="D49" i="39"/>
  <c r="D8" i="39" s="1"/>
  <c r="F49" i="39"/>
  <c r="F8" i="39" s="1"/>
  <c r="G47" i="39"/>
  <c r="G48" i="39"/>
  <c r="I48" i="39"/>
  <c r="H48" i="39"/>
  <c r="I47" i="39"/>
  <c r="H47" i="39"/>
  <c r="I44" i="39"/>
  <c r="F44" i="39"/>
  <c r="D44" i="39"/>
  <c r="D42" i="39"/>
  <c r="D7" i="39" s="1"/>
  <c r="F42" i="39"/>
  <c r="F7" i="39" s="1"/>
  <c r="G38" i="39"/>
  <c r="G39" i="39"/>
  <c r="G40" i="39"/>
  <c r="G41" i="39"/>
  <c r="I41" i="39"/>
  <c r="H41" i="39"/>
  <c r="I40" i="39"/>
  <c r="H40" i="39"/>
  <c r="I39" i="39"/>
  <c r="H39" i="39"/>
  <c r="I38" i="39"/>
  <c r="H38" i="39"/>
  <c r="I35" i="39"/>
  <c r="F35" i="39"/>
  <c r="D35" i="39"/>
  <c r="F31" i="39"/>
  <c r="H31" i="39" s="1"/>
  <c r="G31" i="39"/>
  <c r="F30" i="39"/>
  <c r="H30" i="39" s="1"/>
  <c r="G30" i="39"/>
  <c r="F29" i="39"/>
  <c r="H29" i="39" s="1"/>
  <c r="G29" i="39"/>
  <c r="F27" i="39"/>
  <c r="D27" i="39"/>
  <c r="D25" i="39"/>
  <c r="D6" i="39" s="1"/>
  <c r="F25" i="39"/>
  <c r="F6" i="39" s="1"/>
  <c r="G22" i="39"/>
  <c r="G23" i="39"/>
  <c r="G24" i="39"/>
  <c r="I24" i="39"/>
  <c r="H24" i="39"/>
  <c r="I23" i="39"/>
  <c r="H23" i="39"/>
  <c r="I22" i="39"/>
  <c r="H22" i="39"/>
  <c r="I19" i="39"/>
  <c r="F19" i="39"/>
  <c r="D19" i="39"/>
  <c r="H12" i="39"/>
  <c r="I3" i="39"/>
  <c r="F3" i="39"/>
  <c r="G56" i="41"/>
  <c r="G57" i="41"/>
  <c r="G58" i="41"/>
  <c r="G59" i="41"/>
  <c r="G60" i="41"/>
  <c r="G61" i="41"/>
  <c r="G62" i="41"/>
  <c r="G63" i="41"/>
  <c r="G64" i="41"/>
  <c r="G65" i="41"/>
  <c r="G66" i="41"/>
  <c r="G67" i="41"/>
  <c r="G68" i="41"/>
  <c r="G69" i="41"/>
  <c r="G70" i="41"/>
  <c r="G71" i="41"/>
  <c r="G72" i="41"/>
  <c r="G74" i="41"/>
  <c r="G75" i="41"/>
  <c r="G76" i="41"/>
  <c r="G77" i="41"/>
  <c r="G78" i="41"/>
  <c r="G79" i="41"/>
  <c r="G80" i="41"/>
  <c r="G81" i="41"/>
  <c r="G82" i="41"/>
  <c r="G83" i="41"/>
  <c r="G84" i="41"/>
  <c r="G86" i="41"/>
  <c r="I86" i="41"/>
  <c r="H86" i="41"/>
  <c r="I84" i="41"/>
  <c r="H84" i="41"/>
  <c r="I83" i="41"/>
  <c r="H83" i="41"/>
  <c r="I82" i="41"/>
  <c r="H82" i="41"/>
  <c r="I81" i="41"/>
  <c r="H81" i="41"/>
  <c r="I80" i="41"/>
  <c r="H80" i="41"/>
  <c r="I79" i="41"/>
  <c r="H79" i="41"/>
  <c r="I78" i="41"/>
  <c r="H78" i="41"/>
  <c r="I77" i="41"/>
  <c r="H77" i="41"/>
  <c r="I76" i="41"/>
  <c r="H76" i="41"/>
  <c r="I75" i="41"/>
  <c r="H75" i="41"/>
  <c r="I74" i="41"/>
  <c r="H74" i="41"/>
  <c r="I73" i="41"/>
  <c r="H73" i="41"/>
  <c r="I72" i="41"/>
  <c r="H72" i="41"/>
  <c r="I71" i="41"/>
  <c r="H71" i="41"/>
  <c r="I70" i="41"/>
  <c r="H70" i="41"/>
  <c r="I69" i="41"/>
  <c r="H69" i="41"/>
  <c r="I68" i="41"/>
  <c r="H68" i="41"/>
  <c r="I67" i="41"/>
  <c r="H67" i="41"/>
  <c r="I66" i="41"/>
  <c r="H66" i="41"/>
  <c r="I65" i="41"/>
  <c r="H65" i="41"/>
  <c r="I64" i="41"/>
  <c r="H64" i="41"/>
  <c r="I63" i="41"/>
  <c r="H63" i="41"/>
  <c r="I62" i="41"/>
  <c r="H62" i="41"/>
  <c r="I61" i="41"/>
  <c r="H61" i="41"/>
  <c r="I60" i="41"/>
  <c r="H60" i="41"/>
  <c r="I59" i="41"/>
  <c r="H59" i="41"/>
  <c r="I58" i="41"/>
  <c r="H58" i="41"/>
  <c r="I57" i="41"/>
  <c r="H57" i="41"/>
  <c r="I56" i="41"/>
  <c r="H56" i="41"/>
  <c r="I53" i="41"/>
  <c r="F53" i="41"/>
  <c r="D53" i="41"/>
  <c r="D49" i="41"/>
  <c r="D8" i="41" s="1"/>
  <c r="F49" i="41"/>
  <c r="F8" i="41" s="1"/>
  <c r="G47" i="41"/>
  <c r="G48" i="41"/>
  <c r="I48" i="41"/>
  <c r="H48" i="41"/>
  <c r="I47" i="41"/>
  <c r="H47" i="41"/>
  <c r="I44" i="41"/>
  <c r="F44" i="41"/>
  <c r="D44" i="41"/>
  <c r="D42" i="41"/>
  <c r="D7" i="41" s="1"/>
  <c r="F42" i="41"/>
  <c r="F7" i="41" s="1"/>
  <c r="G38" i="41"/>
  <c r="G39" i="41"/>
  <c r="G40" i="41"/>
  <c r="G41" i="41"/>
  <c r="I41" i="41"/>
  <c r="H41" i="41"/>
  <c r="I40" i="41"/>
  <c r="H40" i="41"/>
  <c r="I39" i="41"/>
  <c r="H39" i="41"/>
  <c r="I38" i="41"/>
  <c r="H38" i="41"/>
  <c r="I35" i="41"/>
  <c r="F35" i="41"/>
  <c r="D35" i="41"/>
  <c r="F31" i="41"/>
  <c r="H31" i="41" s="1"/>
  <c r="G31" i="41"/>
  <c r="F30" i="41"/>
  <c r="H30" i="41" s="1"/>
  <c r="G30" i="41"/>
  <c r="F29" i="41"/>
  <c r="H29" i="41" s="1"/>
  <c r="G29" i="41"/>
  <c r="F27" i="41"/>
  <c r="D27" i="41"/>
  <c r="D25" i="41"/>
  <c r="D6" i="41" s="1"/>
  <c r="F25" i="41"/>
  <c r="G22" i="41"/>
  <c r="G23" i="41"/>
  <c r="G24" i="41"/>
  <c r="I24" i="41"/>
  <c r="H24" i="41"/>
  <c r="I23" i="41"/>
  <c r="H23" i="41"/>
  <c r="I22" i="41"/>
  <c r="H22" i="41"/>
  <c r="I19" i="41"/>
  <c r="F19" i="41"/>
  <c r="D19" i="41"/>
  <c r="H12" i="41"/>
  <c r="I3" i="41"/>
  <c r="F3" i="41"/>
  <c r="G56" i="42"/>
  <c r="G57" i="42"/>
  <c r="G58" i="42"/>
  <c r="G59" i="42"/>
  <c r="G60" i="42"/>
  <c r="G61" i="42"/>
  <c r="G62" i="42"/>
  <c r="G63" i="42"/>
  <c r="G64" i="42"/>
  <c r="G65" i="42"/>
  <c r="G66" i="42"/>
  <c r="G67" i="42"/>
  <c r="G74" i="42"/>
  <c r="G75" i="42"/>
  <c r="G76" i="42"/>
  <c r="G77" i="42"/>
  <c r="G78" i="42"/>
  <c r="G79" i="42"/>
  <c r="G80" i="42"/>
  <c r="G81" i="42"/>
  <c r="G82" i="42"/>
  <c r="G83" i="42"/>
  <c r="G84" i="42"/>
  <c r="G86" i="42"/>
  <c r="I86" i="42"/>
  <c r="H86" i="42"/>
  <c r="I84" i="42"/>
  <c r="H84" i="42"/>
  <c r="I83" i="42"/>
  <c r="H83" i="42"/>
  <c r="I82" i="42"/>
  <c r="H82" i="42"/>
  <c r="I81" i="42"/>
  <c r="H81" i="42"/>
  <c r="I80" i="42"/>
  <c r="H80" i="42"/>
  <c r="I79" i="42"/>
  <c r="H79" i="42"/>
  <c r="I78" i="42"/>
  <c r="H78" i="42"/>
  <c r="I77" i="42"/>
  <c r="H77" i="42"/>
  <c r="I76" i="42"/>
  <c r="H76" i="42"/>
  <c r="I75" i="42"/>
  <c r="H75" i="42"/>
  <c r="I74" i="42"/>
  <c r="H74" i="42"/>
  <c r="I73" i="42"/>
  <c r="H73" i="42"/>
  <c r="I72" i="42"/>
  <c r="H72" i="42"/>
  <c r="I71" i="42"/>
  <c r="H71" i="42"/>
  <c r="I70" i="42"/>
  <c r="H70" i="42"/>
  <c r="I69" i="42"/>
  <c r="H69" i="42"/>
  <c r="I68" i="42"/>
  <c r="H68" i="42"/>
  <c r="I67" i="42"/>
  <c r="H67" i="42"/>
  <c r="I66" i="42"/>
  <c r="H66" i="42"/>
  <c r="I65" i="42"/>
  <c r="H65" i="42"/>
  <c r="I64" i="42"/>
  <c r="H64" i="42"/>
  <c r="I63" i="42"/>
  <c r="H63" i="42"/>
  <c r="I62" i="42"/>
  <c r="H62" i="42"/>
  <c r="I61" i="42"/>
  <c r="H61" i="42"/>
  <c r="I60" i="42"/>
  <c r="H60" i="42"/>
  <c r="I59" i="42"/>
  <c r="H59" i="42"/>
  <c r="I58" i="42"/>
  <c r="H58" i="42"/>
  <c r="I57" i="42"/>
  <c r="H57" i="42"/>
  <c r="I56" i="42"/>
  <c r="H56" i="42"/>
  <c r="I53" i="42"/>
  <c r="F53" i="42"/>
  <c r="D53" i="42"/>
  <c r="D49" i="42"/>
  <c r="F49" i="42"/>
  <c r="F8" i="42" s="1"/>
  <c r="G47" i="42"/>
  <c r="G48" i="42"/>
  <c r="I48" i="42"/>
  <c r="H48" i="42"/>
  <c r="I47" i="42"/>
  <c r="H47" i="42"/>
  <c r="I44" i="42"/>
  <c r="F44" i="42"/>
  <c r="D44" i="42"/>
  <c r="G39" i="42"/>
  <c r="G40" i="42"/>
  <c r="G41" i="42"/>
  <c r="I41" i="42"/>
  <c r="H41" i="42"/>
  <c r="I40" i="42"/>
  <c r="H40" i="42"/>
  <c r="I38" i="42"/>
  <c r="H38" i="42"/>
  <c r="I35" i="42"/>
  <c r="F35" i="42"/>
  <c r="D35" i="42"/>
  <c r="F31" i="42"/>
  <c r="H31" i="42" s="1"/>
  <c r="G31" i="42"/>
  <c r="F30" i="42"/>
  <c r="H30" i="42" s="1"/>
  <c r="G30" i="42"/>
  <c r="F29" i="42"/>
  <c r="H29" i="42" s="1"/>
  <c r="G29" i="42"/>
  <c r="F27" i="42"/>
  <c r="D27" i="42"/>
  <c r="D25" i="42"/>
  <c r="D6" i="42" s="1"/>
  <c r="F25" i="42"/>
  <c r="F6" i="42" s="1"/>
  <c r="G22" i="42"/>
  <c r="G23" i="42"/>
  <c r="G24" i="42"/>
  <c r="I24" i="42"/>
  <c r="H24" i="42"/>
  <c r="I23" i="42"/>
  <c r="H23" i="42"/>
  <c r="I22" i="42"/>
  <c r="H22" i="42"/>
  <c r="I19" i="42"/>
  <c r="F19" i="42"/>
  <c r="D19" i="42"/>
  <c r="H12" i="42"/>
  <c r="I3" i="42"/>
  <c r="F3" i="42"/>
  <c r="G56" i="44"/>
  <c r="G57" i="44"/>
  <c r="G58" i="44"/>
  <c r="G59" i="44"/>
  <c r="G60" i="44"/>
  <c r="G61" i="44"/>
  <c r="G62" i="44"/>
  <c r="G63" i="44"/>
  <c r="G64" i="44"/>
  <c r="G65" i="44"/>
  <c r="G66" i="44"/>
  <c r="G67" i="44"/>
  <c r="G68" i="44"/>
  <c r="G69" i="44"/>
  <c r="G70" i="44"/>
  <c r="G71" i="44"/>
  <c r="G72" i="44"/>
  <c r="G73" i="44"/>
  <c r="G74" i="44"/>
  <c r="G75" i="44"/>
  <c r="G76" i="44"/>
  <c r="G77" i="44"/>
  <c r="G78" i="44"/>
  <c r="G79" i="44"/>
  <c r="G80" i="44"/>
  <c r="G81" i="44"/>
  <c r="G82" i="44"/>
  <c r="G83" i="44"/>
  <c r="G84" i="44"/>
  <c r="G86" i="44"/>
  <c r="I86" i="44"/>
  <c r="H86" i="44"/>
  <c r="I84" i="44"/>
  <c r="H84" i="44"/>
  <c r="I83" i="44"/>
  <c r="H83" i="44"/>
  <c r="I82" i="44"/>
  <c r="H82" i="44"/>
  <c r="I81" i="44"/>
  <c r="H81" i="44"/>
  <c r="I80" i="44"/>
  <c r="H80" i="44"/>
  <c r="I79" i="44"/>
  <c r="H79" i="44"/>
  <c r="I78" i="44"/>
  <c r="H78" i="44"/>
  <c r="I77" i="44"/>
  <c r="H77" i="44"/>
  <c r="I76" i="44"/>
  <c r="H76" i="44"/>
  <c r="I75" i="44"/>
  <c r="H75" i="44"/>
  <c r="I74" i="44"/>
  <c r="H74" i="44"/>
  <c r="I73" i="44"/>
  <c r="H73" i="44"/>
  <c r="I72" i="44"/>
  <c r="H72" i="44"/>
  <c r="I71" i="44"/>
  <c r="H71" i="44"/>
  <c r="I70" i="44"/>
  <c r="H70" i="44"/>
  <c r="I69" i="44"/>
  <c r="H69" i="44"/>
  <c r="I68" i="44"/>
  <c r="H68" i="44"/>
  <c r="I67" i="44"/>
  <c r="H67" i="44"/>
  <c r="I66" i="44"/>
  <c r="H66" i="44"/>
  <c r="I65" i="44"/>
  <c r="H65" i="44"/>
  <c r="I64" i="44"/>
  <c r="H64" i="44"/>
  <c r="I63" i="44"/>
  <c r="H63" i="44"/>
  <c r="I62" i="44"/>
  <c r="H62" i="44"/>
  <c r="I61" i="44"/>
  <c r="H61" i="44"/>
  <c r="I60" i="44"/>
  <c r="H60" i="44"/>
  <c r="I59" i="44"/>
  <c r="H59" i="44"/>
  <c r="I58" i="44"/>
  <c r="H58" i="44"/>
  <c r="I57" i="44"/>
  <c r="H57" i="44"/>
  <c r="H56" i="44"/>
  <c r="I53" i="44"/>
  <c r="F53" i="44"/>
  <c r="D53" i="44"/>
  <c r="D49" i="44"/>
  <c r="D8" i="44" s="1"/>
  <c r="G47" i="44"/>
  <c r="G48" i="44"/>
  <c r="I48" i="44"/>
  <c r="H48" i="44"/>
  <c r="I47" i="44"/>
  <c r="H47" i="44"/>
  <c r="I44" i="44"/>
  <c r="F44" i="44"/>
  <c r="D44" i="44"/>
  <c r="D42" i="44"/>
  <c r="G38" i="44"/>
  <c r="G39" i="44"/>
  <c r="G40" i="44"/>
  <c r="G41" i="44"/>
  <c r="I41" i="44"/>
  <c r="H41" i="44"/>
  <c r="I40" i="44"/>
  <c r="H40" i="44"/>
  <c r="I39" i="44"/>
  <c r="H39" i="44"/>
  <c r="I38" i="44"/>
  <c r="H38" i="44"/>
  <c r="I35" i="44"/>
  <c r="F35" i="44"/>
  <c r="D35" i="44"/>
  <c r="F31" i="44"/>
  <c r="H31" i="44" s="1"/>
  <c r="G31" i="44"/>
  <c r="F30" i="44"/>
  <c r="H30" i="44" s="1"/>
  <c r="G30" i="44"/>
  <c r="F29" i="44"/>
  <c r="H29" i="44" s="1"/>
  <c r="G29" i="44"/>
  <c r="F27" i="44"/>
  <c r="D27" i="44"/>
  <c r="D25" i="44"/>
  <c r="D6" i="44" s="1"/>
  <c r="G22" i="44"/>
  <c r="G23" i="44"/>
  <c r="G24" i="44"/>
  <c r="I24" i="44"/>
  <c r="H24" i="44"/>
  <c r="I23" i="44"/>
  <c r="H23" i="44"/>
  <c r="I22" i="44"/>
  <c r="H22" i="44"/>
  <c r="I19" i="44"/>
  <c r="F19" i="44"/>
  <c r="D19" i="44"/>
  <c r="H12" i="44"/>
  <c r="I3" i="44"/>
  <c r="F3" i="44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70" i="43"/>
  <c r="G71" i="43"/>
  <c r="G72" i="43"/>
  <c r="G73" i="43"/>
  <c r="G74" i="43"/>
  <c r="G75" i="43"/>
  <c r="G76" i="43"/>
  <c r="G77" i="43"/>
  <c r="G78" i="43"/>
  <c r="G79" i="43"/>
  <c r="G80" i="43"/>
  <c r="G81" i="43"/>
  <c r="G82" i="43"/>
  <c r="G83" i="43"/>
  <c r="G84" i="43"/>
  <c r="G86" i="43"/>
  <c r="I86" i="43"/>
  <c r="H86" i="43"/>
  <c r="I84" i="43"/>
  <c r="H84" i="43"/>
  <c r="I83" i="43"/>
  <c r="H83" i="43"/>
  <c r="I82" i="43"/>
  <c r="H82" i="43"/>
  <c r="I81" i="43"/>
  <c r="H81" i="43"/>
  <c r="I80" i="43"/>
  <c r="H80" i="43"/>
  <c r="I79" i="43"/>
  <c r="H79" i="43"/>
  <c r="I78" i="43"/>
  <c r="H78" i="43"/>
  <c r="I77" i="43"/>
  <c r="H77" i="43"/>
  <c r="I76" i="43"/>
  <c r="H76" i="43"/>
  <c r="I75" i="43"/>
  <c r="H75" i="43"/>
  <c r="I74" i="43"/>
  <c r="H74" i="43"/>
  <c r="I73" i="43"/>
  <c r="H73" i="43"/>
  <c r="I72" i="43"/>
  <c r="H72" i="43"/>
  <c r="I71" i="43"/>
  <c r="H71" i="43"/>
  <c r="I70" i="43"/>
  <c r="H70" i="43"/>
  <c r="I69" i="43"/>
  <c r="H69" i="43"/>
  <c r="I68" i="43"/>
  <c r="H68" i="43"/>
  <c r="I67" i="43"/>
  <c r="H67" i="43"/>
  <c r="I66" i="43"/>
  <c r="H66" i="43"/>
  <c r="I65" i="43"/>
  <c r="H65" i="43"/>
  <c r="I64" i="43"/>
  <c r="H64" i="43"/>
  <c r="I63" i="43"/>
  <c r="H63" i="43"/>
  <c r="I62" i="43"/>
  <c r="H62" i="43"/>
  <c r="I61" i="43"/>
  <c r="H61" i="43"/>
  <c r="I60" i="43"/>
  <c r="H60" i="43"/>
  <c r="I59" i="43"/>
  <c r="H59" i="43"/>
  <c r="I58" i="43"/>
  <c r="H58" i="43"/>
  <c r="I57" i="43"/>
  <c r="H57" i="43"/>
  <c r="I56" i="43"/>
  <c r="H56" i="43"/>
  <c r="I53" i="43"/>
  <c r="F53" i="43"/>
  <c r="D53" i="43"/>
  <c r="D49" i="43"/>
  <c r="F49" i="43"/>
  <c r="F8" i="43" s="1"/>
  <c r="G47" i="43"/>
  <c r="G48" i="43"/>
  <c r="I48" i="43"/>
  <c r="H48" i="43"/>
  <c r="I47" i="43"/>
  <c r="H47" i="43"/>
  <c r="I44" i="43"/>
  <c r="F44" i="43"/>
  <c r="D44" i="43"/>
  <c r="D42" i="43"/>
  <c r="D7" i="43" s="1"/>
  <c r="F42" i="43"/>
  <c r="F7" i="43" s="1"/>
  <c r="G38" i="43"/>
  <c r="G39" i="43"/>
  <c r="G40" i="43"/>
  <c r="G41" i="43"/>
  <c r="I41" i="43"/>
  <c r="H41" i="43"/>
  <c r="I40" i="43"/>
  <c r="H40" i="43"/>
  <c r="I39" i="43"/>
  <c r="H39" i="43"/>
  <c r="I38" i="43"/>
  <c r="H38" i="43"/>
  <c r="I35" i="43"/>
  <c r="F35" i="43"/>
  <c r="D35" i="43"/>
  <c r="D3" i="47" s="1"/>
  <c r="F44" i="47" s="1"/>
  <c r="F31" i="43"/>
  <c r="H31" i="43" s="1"/>
  <c r="G31" i="43"/>
  <c r="F30" i="43"/>
  <c r="H30" i="43" s="1"/>
  <c r="G30" i="43"/>
  <c r="F29" i="43"/>
  <c r="H29" i="43" s="1"/>
  <c r="G29" i="43"/>
  <c r="F27" i="43"/>
  <c r="D27" i="43"/>
  <c r="D25" i="43"/>
  <c r="D6" i="43" s="1"/>
  <c r="F25" i="43"/>
  <c r="F6" i="43" s="1"/>
  <c r="G22" i="43"/>
  <c r="G23" i="43"/>
  <c r="G24" i="43"/>
  <c r="I24" i="43"/>
  <c r="H24" i="43"/>
  <c r="I23" i="43"/>
  <c r="H23" i="43"/>
  <c r="I22" i="43"/>
  <c r="H22" i="43"/>
  <c r="I19" i="43"/>
  <c r="F19" i="43"/>
  <c r="D19" i="43"/>
  <c r="H12" i="43"/>
  <c r="I3" i="43"/>
  <c r="F3" i="43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I86" i="2"/>
  <c r="H86" i="2"/>
  <c r="I85" i="2"/>
  <c r="H85" i="2"/>
  <c r="I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3" i="2"/>
  <c r="F53" i="2"/>
  <c r="D53" i="2"/>
  <c r="D49" i="2"/>
  <c r="D8" i="2" s="1"/>
  <c r="F49" i="2"/>
  <c r="H49" i="2" s="1"/>
  <c r="G47" i="2"/>
  <c r="G48" i="2"/>
  <c r="I48" i="2"/>
  <c r="H48" i="2"/>
  <c r="I47" i="2"/>
  <c r="H47" i="2"/>
  <c r="I44" i="2"/>
  <c r="F44" i="2"/>
  <c r="D44" i="2"/>
  <c r="D42" i="2"/>
  <c r="D7" i="2" s="1"/>
  <c r="F42" i="2"/>
  <c r="G38" i="2"/>
  <c r="G39" i="2"/>
  <c r="G40" i="2"/>
  <c r="G41" i="2"/>
  <c r="I41" i="2"/>
  <c r="H41" i="2"/>
  <c r="I40" i="2"/>
  <c r="H40" i="2"/>
  <c r="I39" i="2"/>
  <c r="H39" i="2"/>
  <c r="I38" i="2"/>
  <c r="H38" i="2"/>
  <c r="I35" i="2"/>
  <c r="F35" i="2"/>
  <c r="D35" i="2"/>
  <c r="F31" i="2"/>
  <c r="G31" i="2"/>
  <c r="F30" i="2"/>
  <c r="G30" i="2"/>
  <c r="F29" i="2"/>
  <c r="G29" i="2"/>
  <c r="F27" i="2"/>
  <c r="D27" i="2"/>
  <c r="D25" i="2"/>
  <c r="D6" i="2" s="1"/>
  <c r="F25" i="2"/>
  <c r="F6" i="2" s="1"/>
  <c r="G22" i="2"/>
  <c r="G23" i="2"/>
  <c r="G24" i="2"/>
  <c r="I24" i="2"/>
  <c r="H24" i="2"/>
  <c r="I23" i="2"/>
  <c r="H23" i="2"/>
  <c r="I22" i="2"/>
  <c r="H22" i="2"/>
  <c r="I19" i="2"/>
  <c r="F19" i="2"/>
  <c r="D19" i="2"/>
  <c r="H12" i="2"/>
  <c r="I3" i="2"/>
  <c r="F3" i="2"/>
  <c r="X59" i="83"/>
  <c r="W59" i="83"/>
  <c r="V59" i="83"/>
  <c r="U59" i="83"/>
  <c r="T59" i="83"/>
  <c r="S59" i="83"/>
  <c r="R59" i="83"/>
  <c r="Q59" i="83"/>
  <c r="P59" i="83"/>
  <c r="O59" i="83"/>
  <c r="N59" i="83"/>
  <c r="M59" i="83"/>
  <c r="L59" i="83"/>
  <c r="K59" i="83"/>
  <c r="I59" i="83"/>
  <c r="H59" i="83"/>
  <c r="G59" i="83"/>
  <c r="E59" i="83"/>
  <c r="D59" i="83"/>
  <c r="C59" i="83"/>
  <c r="B59" i="83"/>
  <c r="B27" i="83"/>
  <c r="C27" i="83"/>
  <c r="D27" i="83"/>
  <c r="C81" i="78"/>
  <c r="B81" i="78"/>
  <c r="D80" i="78"/>
  <c r="C80" i="78"/>
  <c r="B80" i="78"/>
  <c r="D79" i="78"/>
  <c r="C79" i="78"/>
  <c r="B79" i="78"/>
  <c r="D78" i="78"/>
  <c r="C78" i="78"/>
  <c r="B78" i="78"/>
  <c r="D77" i="78"/>
  <c r="C77" i="78"/>
  <c r="B77" i="78"/>
  <c r="D76" i="78"/>
  <c r="C76" i="78"/>
  <c r="B76" i="78"/>
  <c r="D75" i="78"/>
  <c r="C75" i="78"/>
  <c r="B75" i="78"/>
  <c r="D74" i="78"/>
  <c r="C74" i="78"/>
  <c r="B74" i="78"/>
  <c r="D73" i="78"/>
  <c r="C73" i="78"/>
  <c r="C71" i="78"/>
  <c r="B71" i="78"/>
  <c r="D70" i="78"/>
  <c r="C70" i="78"/>
  <c r="B70" i="78"/>
  <c r="D69" i="78"/>
  <c r="C69" i="78"/>
  <c r="B69" i="78"/>
  <c r="D68" i="78"/>
  <c r="C68" i="78"/>
  <c r="B68" i="78"/>
  <c r="D67" i="78"/>
  <c r="C67" i="78"/>
  <c r="B67" i="78"/>
  <c r="D66" i="78"/>
  <c r="C66" i="78"/>
  <c r="B66" i="78"/>
  <c r="D65" i="78"/>
  <c r="C65" i="78"/>
  <c r="B65" i="78"/>
  <c r="D64" i="78"/>
  <c r="C64" i="78"/>
  <c r="B64" i="78"/>
  <c r="D63" i="78"/>
  <c r="C63" i="78"/>
  <c r="C61" i="78"/>
  <c r="B61" i="78"/>
  <c r="D60" i="78"/>
  <c r="C60" i="78"/>
  <c r="B60" i="78"/>
  <c r="D59" i="78"/>
  <c r="C59" i="78"/>
  <c r="B59" i="78"/>
  <c r="D58" i="78"/>
  <c r="C58" i="78"/>
  <c r="B58" i="78"/>
  <c r="D57" i="78"/>
  <c r="C57" i="78"/>
  <c r="B57" i="78"/>
  <c r="D56" i="78"/>
  <c r="C56" i="78"/>
  <c r="B56" i="78"/>
  <c r="D55" i="78"/>
  <c r="C55" i="78"/>
  <c r="B55" i="78"/>
  <c r="D54" i="78"/>
  <c r="C54" i="78"/>
  <c r="B54" i="78"/>
  <c r="D53" i="78"/>
  <c r="C53" i="78"/>
  <c r="C51" i="78"/>
  <c r="B51" i="78"/>
  <c r="D50" i="78"/>
  <c r="C50" i="78"/>
  <c r="B50" i="78"/>
  <c r="D49" i="78"/>
  <c r="C49" i="78"/>
  <c r="B49" i="78"/>
  <c r="D48" i="78"/>
  <c r="C48" i="78"/>
  <c r="B48" i="78"/>
  <c r="D47" i="78"/>
  <c r="C47" i="78"/>
  <c r="B47" i="78"/>
  <c r="D46" i="78"/>
  <c r="C46" i="78"/>
  <c r="B46" i="78"/>
  <c r="D45" i="78"/>
  <c r="C45" i="78"/>
  <c r="B45" i="78"/>
  <c r="D44" i="78"/>
  <c r="C44" i="78"/>
  <c r="B44" i="78"/>
  <c r="D43" i="78"/>
  <c r="C43" i="78"/>
  <c r="C41" i="78"/>
  <c r="B41" i="78"/>
  <c r="D40" i="78"/>
  <c r="C40" i="78"/>
  <c r="B40" i="78"/>
  <c r="D39" i="78"/>
  <c r="C39" i="78"/>
  <c r="B39" i="78"/>
  <c r="D38" i="78"/>
  <c r="C38" i="78"/>
  <c r="B38" i="78"/>
  <c r="D37" i="78"/>
  <c r="C37" i="78"/>
  <c r="B37" i="78"/>
  <c r="D36" i="78"/>
  <c r="C36" i="78"/>
  <c r="B36" i="78"/>
  <c r="D35" i="78"/>
  <c r="C35" i="78"/>
  <c r="B35" i="78"/>
  <c r="D34" i="78"/>
  <c r="C34" i="78"/>
  <c r="B34" i="78"/>
  <c r="D33" i="78"/>
  <c r="C33" i="78"/>
  <c r="C31" i="78"/>
  <c r="B31" i="78"/>
  <c r="D30" i="78"/>
  <c r="C30" i="78"/>
  <c r="B30" i="78"/>
  <c r="D29" i="78"/>
  <c r="C29" i="78"/>
  <c r="B29" i="78"/>
  <c r="D28" i="78"/>
  <c r="C28" i="78"/>
  <c r="B28" i="78"/>
  <c r="D27" i="78"/>
  <c r="C27" i="78"/>
  <c r="B27" i="78"/>
  <c r="D26" i="78"/>
  <c r="C26" i="78"/>
  <c r="B26" i="78"/>
  <c r="D25" i="78"/>
  <c r="C25" i="78"/>
  <c r="B25" i="78"/>
  <c r="D24" i="78"/>
  <c r="C24" i="78"/>
  <c r="D23" i="78"/>
  <c r="C23" i="78"/>
  <c r="B24" i="78"/>
  <c r="C13" i="78"/>
  <c r="D13" i="78"/>
  <c r="B14" i="78"/>
  <c r="C14" i="78"/>
  <c r="D14" i="78"/>
  <c r="B15" i="78"/>
  <c r="C15" i="78"/>
  <c r="D15" i="78"/>
  <c r="B16" i="78"/>
  <c r="C16" i="78"/>
  <c r="D16" i="78"/>
  <c r="B17" i="78"/>
  <c r="C17" i="78"/>
  <c r="D17" i="78"/>
  <c r="B18" i="78"/>
  <c r="C18" i="78"/>
  <c r="D18" i="78"/>
  <c r="B19" i="78"/>
  <c r="C19" i="78"/>
  <c r="D19" i="78"/>
  <c r="B20" i="78"/>
  <c r="C20" i="78"/>
  <c r="D20" i="78"/>
  <c r="B21" i="78"/>
  <c r="C21" i="78"/>
  <c r="B29" i="71"/>
  <c r="E29" i="71"/>
  <c r="C29" i="71"/>
  <c r="D29" i="71"/>
  <c r="F29" i="71"/>
  <c r="A1" i="43"/>
  <c r="A1" i="44"/>
  <c r="A1" i="42"/>
  <c r="A1" i="41"/>
  <c r="A1" i="39"/>
  <c r="A1" i="40"/>
  <c r="A1" i="38"/>
  <c r="A1" i="46"/>
  <c r="A1" i="37"/>
  <c r="A1" i="36"/>
  <c r="A1" i="35"/>
  <c r="A1" i="33"/>
  <c r="A1" i="34"/>
  <c r="A1" i="32"/>
  <c r="A1" i="31"/>
  <c r="A1" i="45"/>
  <c r="A1" i="30"/>
  <c r="A1" i="26"/>
  <c r="A1" i="29"/>
  <c r="A1" i="28"/>
  <c r="A1" i="25"/>
  <c r="F82" i="47"/>
  <c r="E82" i="47"/>
  <c r="D82" i="47"/>
  <c r="C82" i="47"/>
  <c r="F81" i="47"/>
  <c r="E81" i="47"/>
  <c r="D81" i="47"/>
  <c r="C81" i="47"/>
  <c r="F80" i="47"/>
  <c r="E80" i="47"/>
  <c r="D80" i="47"/>
  <c r="C80" i="47"/>
  <c r="F79" i="47"/>
  <c r="E79" i="47"/>
  <c r="D79" i="47"/>
  <c r="C79" i="47"/>
  <c r="F78" i="47"/>
  <c r="E78" i="47"/>
  <c r="D78" i="47"/>
  <c r="C78" i="47"/>
  <c r="F77" i="47"/>
  <c r="E77" i="47"/>
  <c r="D77" i="47"/>
  <c r="C77" i="47"/>
  <c r="F76" i="47"/>
  <c r="E76" i="47"/>
  <c r="D76" i="47"/>
  <c r="C76" i="47"/>
  <c r="F75" i="47"/>
  <c r="E75" i="47"/>
  <c r="D75" i="47"/>
  <c r="C75" i="47"/>
  <c r="F74" i="47"/>
  <c r="E74" i="47"/>
  <c r="D74" i="47"/>
  <c r="C74" i="47"/>
  <c r="F73" i="47"/>
  <c r="E73" i="47"/>
  <c r="D73" i="47"/>
  <c r="C73" i="47"/>
  <c r="F72" i="47"/>
  <c r="E72" i="47"/>
  <c r="D72" i="47"/>
  <c r="C72" i="47"/>
  <c r="F71" i="47"/>
  <c r="E71" i="47"/>
  <c r="D71" i="47"/>
  <c r="C71" i="47"/>
  <c r="F70" i="47"/>
  <c r="E70" i="47"/>
  <c r="D70" i="47"/>
  <c r="C70" i="47"/>
  <c r="F69" i="47"/>
  <c r="E69" i="47"/>
  <c r="D69" i="47"/>
  <c r="C69" i="47"/>
  <c r="F68" i="47"/>
  <c r="E68" i="47"/>
  <c r="D68" i="47"/>
  <c r="C68" i="47"/>
  <c r="F67" i="47"/>
  <c r="E67" i="47"/>
  <c r="D67" i="47"/>
  <c r="C67" i="47"/>
  <c r="F66" i="47"/>
  <c r="E66" i="47"/>
  <c r="D66" i="47"/>
  <c r="C66" i="47"/>
  <c r="F65" i="47"/>
  <c r="E65" i="47"/>
  <c r="D65" i="47"/>
  <c r="C65" i="47"/>
  <c r="F64" i="47"/>
  <c r="E64" i="47"/>
  <c r="D64" i="47"/>
  <c r="C64" i="47"/>
  <c r="F63" i="47"/>
  <c r="E63" i="47"/>
  <c r="D63" i="47"/>
  <c r="C63" i="47"/>
  <c r="F62" i="47"/>
  <c r="E62" i="47"/>
  <c r="D62" i="47"/>
  <c r="C62" i="47"/>
  <c r="F61" i="47"/>
  <c r="E61" i="47"/>
  <c r="D61" i="47"/>
  <c r="C61" i="47"/>
  <c r="F60" i="47"/>
  <c r="E60" i="47"/>
  <c r="D60" i="47"/>
  <c r="C60" i="47"/>
  <c r="F59" i="47"/>
  <c r="E59" i="47"/>
  <c r="D59" i="47"/>
  <c r="C59" i="47"/>
  <c r="F58" i="47"/>
  <c r="E58" i="47"/>
  <c r="D58" i="47"/>
  <c r="C58" i="47"/>
  <c r="F57" i="47"/>
  <c r="E57" i="47"/>
  <c r="D57" i="47"/>
  <c r="C57" i="47"/>
  <c r="F56" i="47"/>
  <c r="E56" i="47"/>
  <c r="D56" i="47"/>
  <c r="C56" i="47"/>
  <c r="F48" i="47"/>
  <c r="E48" i="47"/>
  <c r="D48" i="47"/>
  <c r="C48" i="47"/>
  <c r="F47" i="47"/>
  <c r="E47" i="47"/>
  <c r="D47" i="47"/>
  <c r="C47" i="47"/>
  <c r="F41" i="47"/>
  <c r="E41" i="47"/>
  <c r="D41" i="47"/>
  <c r="C41" i="47"/>
  <c r="F40" i="47"/>
  <c r="E40" i="47"/>
  <c r="D40" i="47"/>
  <c r="C40" i="47"/>
  <c r="F39" i="47"/>
  <c r="E39" i="47"/>
  <c r="D39" i="47"/>
  <c r="C39" i="47"/>
  <c r="F38" i="47"/>
  <c r="E38" i="47"/>
  <c r="D38" i="47"/>
  <c r="F24" i="47"/>
  <c r="E24" i="47"/>
  <c r="D24" i="47"/>
  <c r="C24" i="47"/>
  <c r="F23" i="47"/>
  <c r="E23" i="47"/>
  <c r="D23" i="47"/>
  <c r="C23" i="47"/>
  <c r="F22" i="47"/>
  <c r="E22" i="47"/>
  <c r="D22" i="47"/>
  <c r="C22" i="47"/>
  <c r="D31" i="47"/>
  <c r="D30" i="47"/>
  <c r="D29" i="47"/>
  <c r="H12" i="47"/>
  <c r="D35" i="47"/>
  <c r="A1" i="2"/>
  <c r="D9" i="39"/>
  <c r="F8" i="32"/>
  <c r="H49" i="32"/>
  <c r="D9" i="45"/>
  <c r="G9" i="45" s="1"/>
  <c r="G38" i="42"/>
  <c r="D42" i="42"/>
  <c r="I39" i="42"/>
  <c r="F42" i="42"/>
  <c r="F7" i="42" s="1"/>
  <c r="H39" i="42"/>
  <c r="I78" i="28"/>
  <c r="G78" i="28"/>
  <c r="E33" i="71"/>
  <c r="E33" i="79" s="1"/>
  <c r="I35" i="47" l="1"/>
  <c r="F53" i="47"/>
  <c r="D44" i="47"/>
  <c r="F35" i="47"/>
  <c r="A1" i="47"/>
  <c r="F27" i="47"/>
  <c r="D27" i="47"/>
  <c r="I19" i="47"/>
  <c r="F19" i="47"/>
  <c r="D19" i="47"/>
  <c r="F3" i="47"/>
  <c r="F88" i="47"/>
  <c r="D88" i="47"/>
  <c r="E88" i="47"/>
  <c r="C88" i="47"/>
  <c r="G11" i="30"/>
  <c r="G87" i="35"/>
  <c r="E35" i="47"/>
  <c r="I3" i="47"/>
  <c r="I25" i="38"/>
  <c r="H42" i="26"/>
  <c r="I25" i="33"/>
  <c r="H49" i="35"/>
  <c r="I53" i="47"/>
  <c r="D53" i="47"/>
  <c r="I44" i="47"/>
  <c r="E44" i="47"/>
  <c r="E53" i="47"/>
  <c r="E19" i="47"/>
  <c r="C27" i="84"/>
  <c r="D10" i="43" s="1"/>
  <c r="X82" i="83"/>
  <c r="X83" i="83" s="1"/>
  <c r="E11" i="47"/>
  <c r="C11" i="47"/>
  <c r="G87" i="43"/>
  <c r="G87" i="42"/>
  <c r="G87" i="41"/>
  <c r="G87" i="39"/>
  <c r="G87" i="40"/>
  <c r="G87" i="38"/>
  <c r="G87" i="46"/>
  <c r="G87" i="37"/>
  <c r="G87" i="36"/>
  <c r="G87" i="33"/>
  <c r="G87" i="34"/>
  <c r="G87" i="32"/>
  <c r="G87" i="31"/>
  <c r="G87" i="45"/>
  <c r="E9" i="47"/>
  <c r="G87" i="30"/>
  <c r="C9" i="47"/>
  <c r="C8" i="47"/>
  <c r="C7" i="47"/>
  <c r="C6" i="47"/>
  <c r="G87" i="26"/>
  <c r="G87" i="29"/>
  <c r="G87" i="25"/>
  <c r="G87" i="2"/>
  <c r="C19" i="47"/>
  <c r="C44" i="47"/>
  <c r="E3" i="47"/>
  <c r="C53" i="47"/>
  <c r="E27" i="47"/>
  <c r="C27" i="47"/>
  <c r="C10" i="47"/>
  <c r="BZ30" i="73"/>
  <c r="G55" i="76"/>
  <c r="G87" i="27"/>
  <c r="G87" i="44"/>
  <c r="G87" i="28"/>
  <c r="G11" i="44"/>
  <c r="I8" i="28"/>
  <c r="H31" i="2"/>
  <c r="G11" i="2"/>
  <c r="I85" i="47"/>
  <c r="H49" i="45"/>
  <c r="C84" i="78"/>
  <c r="H11" i="27"/>
  <c r="I11" i="33"/>
  <c r="I25" i="45"/>
  <c r="I87" i="2"/>
  <c r="H25" i="36"/>
  <c r="G49" i="33"/>
  <c r="F6" i="45"/>
  <c r="I6" i="45" s="1"/>
  <c r="G11" i="46"/>
  <c r="C26" i="84"/>
  <c r="D10" i="44" s="1"/>
  <c r="BX31" i="73"/>
  <c r="G56" i="76" s="1"/>
  <c r="I49" i="43"/>
  <c r="I87" i="44"/>
  <c r="I87" i="39"/>
  <c r="I87" i="33"/>
  <c r="H42" i="31"/>
  <c r="I49" i="26"/>
  <c r="I87" i="41"/>
  <c r="H9" i="35"/>
  <c r="H29" i="25"/>
  <c r="H25" i="28"/>
  <c r="H49" i="36"/>
  <c r="H87" i="33"/>
  <c r="G49" i="31"/>
  <c r="H87" i="25"/>
  <c r="H7" i="25"/>
  <c r="G8" i="2"/>
  <c r="H11" i="43"/>
  <c r="H11" i="38"/>
  <c r="B83" i="83"/>
  <c r="F9" i="42"/>
  <c r="F13" i="42" s="1"/>
  <c r="H25" i="39"/>
  <c r="F9" i="40"/>
  <c r="I9" i="40" s="1"/>
  <c r="I87" i="38"/>
  <c r="I25" i="46"/>
  <c r="I49" i="37"/>
  <c r="H42" i="36"/>
  <c r="I25" i="36"/>
  <c r="H25" i="43"/>
  <c r="H49" i="39"/>
  <c r="H6" i="39"/>
  <c r="G49" i="38"/>
  <c r="G49" i="46"/>
  <c r="H25" i="37"/>
  <c r="H49" i="37"/>
  <c r="I49" i="35"/>
  <c r="H8" i="35"/>
  <c r="H6" i="35"/>
  <c r="G25" i="33"/>
  <c r="H7" i="33"/>
  <c r="H42" i="33"/>
  <c r="H25" i="33"/>
  <c r="H87" i="34"/>
  <c r="G8" i="31"/>
  <c r="H6" i="31"/>
  <c r="H9" i="45"/>
  <c r="G25" i="45"/>
  <c r="H87" i="45"/>
  <c r="H25" i="45"/>
  <c r="G49" i="30"/>
  <c r="H49" i="30"/>
  <c r="H42" i="30"/>
  <c r="G7" i="30"/>
  <c r="G6" i="30"/>
  <c r="I42" i="26"/>
  <c r="F7" i="26"/>
  <c r="H7" i="26" s="1"/>
  <c r="G8" i="26"/>
  <c r="G9" i="26"/>
  <c r="G7" i="26"/>
  <c r="H25" i="26"/>
  <c r="H6" i="26"/>
  <c r="I87" i="27"/>
  <c r="G6" i="27"/>
  <c r="C49" i="47"/>
  <c r="H29" i="29"/>
  <c r="F9" i="28"/>
  <c r="F13" i="28" s="1"/>
  <c r="G49" i="28"/>
  <c r="H6" i="28"/>
  <c r="H31" i="28"/>
  <c r="H49" i="25"/>
  <c r="C25" i="47"/>
  <c r="I42" i="2"/>
  <c r="H42" i="2"/>
  <c r="H87" i="2"/>
  <c r="E49" i="47"/>
  <c r="E42" i="47"/>
  <c r="G7" i="2"/>
  <c r="G6" i="2"/>
  <c r="C22" i="84"/>
  <c r="D10" i="40" s="1"/>
  <c r="C8" i="84"/>
  <c r="D10" i="29" s="1"/>
  <c r="D14" i="29" s="1"/>
  <c r="C23" i="84"/>
  <c r="D10" i="39" s="1"/>
  <c r="C24" i="84"/>
  <c r="D10" i="41" s="1"/>
  <c r="C9" i="84"/>
  <c r="C21" i="84"/>
  <c r="D10" i="38" s="1"/>
  <c r="C25" i="84"/>
  <c r="D10" i="42" s="1"/>
  <c r="C19" i="84"/>
  <c r="D10" i="37" s="1"/>
  <c r="C17" i="84"/>
  <c r="D10" i="35" s="1"/>
  <c r="D14" i="35" s="1"/>
  <c r="C13" i="84"/>
  <c r="D10" i="31" s="1"/>
  <c r="D14" i="31" s="1"/>
  <c r="G9" i="39"/>
  <c r="I25" i="41"/>
  <c r="H49" i="43"/>
  <c r="I25" i="43"/>
  <c r="I42" i="44"/>
  <c r="I42" i="42"/>
  <c r="D7" i="42"/>
  <c r="G7" i="42" s="1"/>
  <c r="I25" i="42"/>
  <c r="I87" i="40"/>
  <c r="I7" i="40"/>
  <c r="I42" i="38"/>
  <c r="I25" i="37"/>
  <c r="D6" i="37"/>
  <c r="G6" i="37" s="1"/>
  <c r="G49" i="35"/>
  <c r="H25" i="35"/>
  <c r="I25" i="35"/>
  <c r="I42" i="32"/>
  <c r="I7" i="32"/>
  <c r="H8" i="43"/>
  <c r="G49" i="43"/>
  <c r="H6" i="43"/>
  <c r="D7" i="44"/>
  <c r="I7" i="44" s="1"/>
  <c r="H8" i="44"/>
  <c r="G42" i="44"/>
  <c r="H25" i="42"/>
  <c r="H7" i="42"/>
  <c r="D9" i="41"/>
  <c r="I9" i="41" s="1"/>
  <c r="H87" i="41"/>
  <c r="H8" i="41"/>
  <c r="H25" i="41"/>
  <c r="G25" i="41"/>
  <c r="I49" i="39"/>
  <c r="G49" i="39"/>
  <c r="I25" i="40"/>
  <c r="H8" i="40"/>
  <c r="H49" i="40"/>
  <c r="H7" i="40"/>
  <c r="H42" i="40"/>
  <c r="H25" i="40"/>
  <c r="D7" i="38"/>
  <c r="I7" i="38" s="1"/>
  <c r="H42" i="38"/>
  <c r="G6" i="46"/>
  <c r="G7" i="46"/>
  <c r="H7" i="46"/>
  <c r="H42" i="46"/>
  <c r="G25" i="46"/>
  <c r="H9" i="37"/>
  <c r="G25" i="37"/>
  <c r="F8" i="36"/>
  <c r="H8" i="36" s="1"/>
  <c r="F6" i="36"/>
  <c r="I6" i="36" s="1"/>
  <c r="H7" i="36"/>
  <c r="G25" i="36"/>
  <c r="G42" i="35"/>
  <c r="G9" i="35"/>
  <c r="G25" i="35"/>
  <c r="G8" i="35"/>
  <c r="G7" i="35"/>
  <c r="G9" i="33"/>
  <c r="H6" i="33"/>
  <c r="H9" i="33"/>
  <c r="G8" i="33"/>
  <c r="G42" i="33"/>
  <c r="G6" i="33"/>
  <c r="G8" i="34"/>
  <c r="I42" i="34"/>
  <c r="H7" i="34"/>
  <c r="F9" i="34"/>
  <c r="H9" i="34" s="1"/>
  <c r="H49" i="34"/>
  <c r="G49" i="34"/>
  <c r="H42" i="34"/>
  <c r="G42" i="34"/>
  <c r="H6" i="34"/>
  <c r="H25" i="34"/>
  <c r="G25" i="34"/>
  <c r="G49" i="32"/>
  <c r="I49" i="32"/>
  <c r="H42" i="32"/>
  <c r="H8" i="32"/>
  <c r="G42" i="32"/>
  <c r="G7" i="32"/>
  <c r="G25" i="32"/>
  <c r="H25" i="31"/>
  <c r="G25" i="31"/>
  <c r="H9" i="31"/>
  <c r="G42" i="31"/>
  <c r="I87" i="45"/>
  <c r="I9" i="45"/>
  <c r="I49" i="45"/>
  <c r="H8" i="45"/>
  <c r="D8" i="45"/>
  <c r="I8" i="45" s="1"/>
  <c r="I42" i="45"/>
  <c r="D7" i="45"/>
  <c r="I7" i="45" s="1"/>
  <c r="F25" i="47"/>
  <c r="H7" i="45"/>
  <c r="H42" i="45"/>
  <c r="G42" i="45"/>
  <c r="G49" i="45"/>
  <c r="G6" i="45"/>
  <c r="I49" i="30"/>
  <c r="F7" i="30"/>
  <c r="H7" i="30" s="1"/>
  <c r="G42" i="30"/>
  <c r="H87" i="26"/>
  <c r="G25" i="30"/>
  <c r="H87" i="30"/>
  <c r="H8" i="30"/>
  <c r="H25" i="30"/>
  <c r="G25" i="26"/>
  <c r="G49" i="26"/>
  <c r="G42" i="26"/>
  <c r="F9" i="27"/>
  <c r="H9" i="27" s="1"/>
  <c r="H87" i="27"/>
  <c r="I49" i="27"/>
  <c r="I25" i="27"/>
  <c r="I6" i="27"/>
  <c r="H25" i="27"/>
  <c r="H42" i="27"/>
  <c r="G49" i="27"/>
  <c r="H8" i="27"/>
  <c r="H7" i="27"/>
  <c r="H49" i="27"/>
  <c r="G9" i="27"/>
  <c r="G8" i="27"/>
  <c r="G42" i="27"/>
  <c r="H6" i="27"/>
  <c r="G25" i="27"/>
  <c r="G42" i="29"/>
  <c r="G9" i="29"/>
  <c r="H49" i="29"/>
  <c r="G49" i="29"/>
  <c r="I42" i="29"/>
  <c r="H8" i="29"/>
  <c r="H42" i="29"/>
  <c r="H7" i="29"/>
  <c r="H30" i="29"/>
  <c r="G6" i="29"/>
  <c r="G25" i="29"/>
  <c r="H31" i="29"/>
  <c r="E30" i="47"/>
  <c r="I87" i="28"/>
  <c r="H87" i="28"/>
  <c r="I49" i="28"/>
  <c r="G42" i="28"/>
  <c r="I25" i="28"/>
  <c r="G25" i="28"/>
  <c r="G7" i="28"/>
  <c r="I42" i="28"/>
  <c r="D9" i="28"/>
  <c r="H42" i="28"/>
  <c r="H29" i="28"/>
  <c r="H8" i="28"/>
  <c r="H49" i="28"/>
  <c r="H7" i="28"/>
  <c r="E31" i="47"/>
  <c r="E29" i="47"/>
  <c r="H30" i="28"/>
  <c r="H42" i="25"/>
  <c r="H30" i="25"/>
  <c r="H25" i="25"/>
  <c r="G25" i="25"/>
  <c r="G49" i="25"/>
  <c r="F8" i="25"/>
  <c r="H8" i="25" s="1"/>
  <c r="G42" i="25"/>
  <c r="H31" i="25"/>
  <c r="H29" i="76"/>
  <c r="G11" i="40"/>
  <c r="G11" i="25"/>
  <c r="I11" i="25"/>
  <c r="H11" i="35"/>
  <c r="H11" i="29"/>
  <c r="H11" i="33"/>
  <c r="H11" i="45"/>
  <c r="G11" i="32"/>
  <c r="I11" i="32"/>
  <c r="G11" i="28"/>
  <c r="G11" i="45"/>
  <c r="G11" i="33"/>
  <c r="I11" i="30"/>
  <c r="G11" i="26"/>
  <c r="I11" i="26"/>
  <c r="I11" i="28"/>
  <c r="D14" i="36"/>
  <c r="G11" i="37"/>
  <c r="G11" i="39"/>
  <c r="D11" i="47"/>
  <c r="G11" i="43"/>
  <c r="C83" i="83"/>
  <c r="D10" i="2"/>
  <c r="F10" i="2" s="1"/>
  <c r="D10" i="45"/>
  <c r="F10" i="45" s="1"/>
  <c r="F14" i="45" s="1"/>
  <c r="D10" i="33"/>
  <c r="F10" i="33" s="1"/>
  <c r="F14" i="33" s="1"/>
  <c r="G10" i="25"/>
  <c r="D10" i="26"/>
  <c r="G10" i="26" s="1"/>
  <c r="D10" i="32"/>
  <c r="F10" i="32" s="1"/>
  <c r="I10" i="32" s="1"/>
  <c r="D10" i="28"/>
  <c r="G10" i="28" s="1"/>
  <c r="D10" i="30"/>
  <c r="F10" i="30" s="1"/>
  <c r="I10" i="30" s="1"/>
  <c r="D10" i="34"/>
  <c r="F10" i="34" s="1"/>
  <c r="F14" i="34" s="1"/>
  <c r="I11" i="27"/>
  <c r="H11" i="32"/>
  <c r="H11" i="30"/>
  <c r="I28" i="84"/>
  <c r="I11" i="45"/>
  <c r="H11" i="31"/>
  <c r="I11" i="46"/>
  <c r="H11" i="46"/>
  <c r="I11" i="41"/>
  <c r="H11" i="41"/>
  <c r="I11" i="36"/>
  <c r="H11" i="36"/>
  <c r="I11" i="40"/>
  <c r="H11" i="40"/>
  <c r="H11" i="44"/>
  <c r="I11" i="44"/>
  <c r="I11" i="43"/>
  <c r="H11" i="42"/>
  <c r="F8" i="2"/>
  <c r="I8" i="2" s="1"/>
  <c r="I49" i="2"/>
  <c r="F7" i="2"/>
  <c r="H7" i="2" s="1"/>
  <c r="F9" i="2"/>
  <c r="H9" i="2" s="1"/>
  <c r="G49" i="2"/>
  <c r="G42" i="2"/>
  <c r="H30" i="2"/>
  <c r="H29" i="2"/>
  <c r="H6" i="2"/>
  <c r="H25" i="2"/>
  <c r="G8" i="29"/>
  <c r="I8" i="29"/>
  <c r="I49" i="29"/>
  <c r="I11" i="29"/>
  <c r="I11" i="42"/>
  <c r="I11" i="39"/>
  <c r="I11" i="38"/>
  <c r="I11" i="37"/>
  <c r="I11" i="35"/>
  <c r="I11" i="34"/>
  <c r="I11" i="31"/>
  <c r="G11" i="27"/>
  <c r="G11" i="31"/>
  <c r="G11" i="35"/>
  <c r="G11" i="38"/>
  <c r="G11" i="42"/>
  <c r="H11" i="37"/>
  <c r="H11" i="39"/>
  <c r="H11" i="34"/>
  <c r="F11" i="47"/>
  <c r="H11" i="25"/>
  <c r="H11" i="26"/>
  <c r="I11" i="2"/>
  <c r="H11" i="2"/>
  <c r="BQ33" i="73"/>
  <c r="J29" i="72"/>
  <c r="I83" i="83"/>
  <c r="B95" i="83"/>
  <c r="H83" i="83"/>
  <c r="B91" i="83"/>
  <c r="B107" i="83"/>
  <c r="B103" i="83"/>
  <c r="B102" i="83"/>
  <c r="B100" i="83"/>
  <c r="B97" i="83"/>
  <c r="B93" i="83"/>
  <c r="B92" i="83"/>
  <c r="B90" i="83"/>
  <c r="BX29" i="73"/>
  <c r="D10" i="27"/>
  <c r="F10" i="27" s="1"/>
  <c r="H10" i="27" s="1"/>
  <c r="B108" i="83"/>
  <c r="B101" i="83"/>
  <c r="E83" i="83"/>
  <c r="D10" i="46"/>
  <c r="B105" i="83"/>
  <c r="B98" i="83"/>
  <c r="B104" i="83"/>
  <c r="B88" i="83"/>
  <c r="G10" i="36"/>
  <c r="F10" i="36"/>
  <c r="I10" i="36" s="1"/>
  <c r="BU33" i="73"/>
  <c r="BV33" i="73"/>
  <c r="D83" i="83"/>
  <c r="BX32" i="73"/>
  <c r="G57" i="76" s="1"/>
  <c r="BS33" i="73"/>
  <c r="B106" i="83"/>
  <c r="B99" i="83"/>
  <c r="B96" i="83"/>
  <c r="B94" i="83"/>
  <c r="B89" i="83"/>
  <c r="H11" i="28"/>
  <c r="G11" i="36"/>
  <c r="G11" i="41"/>
  <c r="G11" i="29"/>
  <c r="D8" i="43"/>
  <c r="I8" i="43" s="1"/>
  <c r="I7" i="43"/>
  <c r="I42" i="43"/>
  <c r="G7" i="43"/>
  <c r="G42" i="43"/>
  <c r="G25" i="43"/>
  <c r="F9" i="44"/>
  <c r="H9" i="44" s="1"/>
  <c r="H87" i="44"/>
  <c r="I49" i="44"/>
  <c r="I8" i="44"/>
  <c r="I87" i="42"/>
  <c r="H87" i="42"/>
  <c r="I49" i="42"/>
  <c r="I8" i="41"/>
  <c r="I49" i="41"/>
  <c r="H42" i="41"/>
  <c r="I42" i="41"/>
  <c r="I7" i="41"/>
  <c r="G7" i="41"/>
  <c r="F6" i="41"/>
  <c r="I6" i="41" s="1"/>
  <c r="G6" i="41"/>
  <c r="H7" i="39"/>
  <c r="I7" i="39"/>
  <c r="H42" i="39"/>
  <c r="I42" i="39"/>
  <c r="G25" i="39"/>
  <c r="G9" i="40"/>
  <c r="G7" i="40"/>
  <c r="I42" i="40"/>
  <c r="I6" i="40"/>
  <c r="I49" i="38"/>
  <c r="D8" i="38"/>
  <c r="I6" i="38"/>
  <c r="I87" i="46"/>
  <c r="F9" i="46"/>
  <c r="H9" i="46" s="1"/>
  <c r="I8" i="46"/>
  <c r="G8" i="46"/>
  <c r="I49" i="46"/>
  <c r="I42" i="46"/>
  <c r="I7" i="46"/>
  <c r="G42" i="46"/>
  <c r="I6" i="46"/>
  <c r="I87" i="37"/>
  <c r="I9" i="37"/>
  <c r="G49" i="37"/>
  <c r="D8" i="37"/>
  <c r="I42" i="37"/>
  <c r="F9" i="36"/>
  <c r="H9" i="36" s="1"/>
  <c r="I87" i="36"/>
  <c r="I7" i="36"/>
  <c r="I42" i="36"/>
  <c r="G7" i="36"/>
  <c r="I8" i="35"/>
  <c r="I7" i="35"/>
  <c r="H7" i="35"/>
  <c r="H42" i="35"/>
  <c r="I42" i="35"/>
  <c r="I6" i="35"/>
  <c r="G6" i="35"/>
  <c r="I9" i="33"/>
  <c r="F13" i="33"/>
  <c r="H8" i="33"/>
  <c r="I49" i="33"/>
  <c r="H49" i="33"/>
  <c r="I8" i="33"/>
  <c r="G7" i="33"/>
  <c r="I7" i="33"/>
  <c r="I42" i="33"/>
  <c r="I6" i="33"/>
  <c r="D13" i="33"/>
  <c r="I87" i="34"/>
  <c r="D9" i="34"/>
  <c r="D13" i="34" s="1"/>
  <c r="F8" i="34"/>
  <c r="H8" i="34" s="1"/>
  <c r="I49" i="34"/>
  <c r="I7" i="34"/>
  <c r="G7" i="34"/>
  <c r="I6" i="34"/>
  <c r="I25" i="34"/>
  <c r="G6" i="34"/>
  <c r="I76" i="47"/>
  <c r="F9" i="32"/>
  <c r="H9" i="32" s="1"/>
  <c r="G9" i="32"/>
  <c r="I87" i="32"/>
  <c r="I8" i="32"/>
  <c r="G8" i="32"/>
  <c r="D13" i="32"/>
  <c r="H7" i="32"/>
  <c r="H6" i="32"/>
  <c r="I6" i="32"/>
  <c r="H25" i="32"/>
  <c r="I25" i="32"/>
  <c r="G6" i="32"/>
  <c r="H87" i="31"/>
  <c r="I9" i="31"/>
  <c r="G9" i="31"/>
  <c r="I87" i="31"/>
  <c r="H8" i="31"/>
  <c r="I8" i="31"/>
  <c r="H49" i="31"/>
  <c r="I49" i="31"/>
  <c r="H7" i="31"/>
  <c r="F13" i="31"/>
  <c r="I42" i="31"/>
  <c r="D7" i="31"/>
  <c r="D13" i="31" s="1"/>
  <c r="I6" i="31"/>
  <c r="G6" i="31"/>
  <c r="I25" i="31"/>
  <c r="F9" i="30"/>
  <c r="H9" i="30" s="1"/>
  <c r="I87" i="30"/>
  <c r="G9" i="30"/>
  <c r="G8" i="30"/>
  <c r="D13" i="30"/>
  <c r="I8" i="30"/>
  <c r="I42" i="30"/>
  <c r="I25" i="30"/>
  <c r="F6" i="30"/>
  <c r="F9" i="26"/>
  <c r="I87" i="26"/>
  <c r="H8" i="26"/>
  <c r="I8" i="26"/>
  <c r="H49" i="26"/>
  <c r="H22" i="47"/>
  <c r="H23" i="47"/>
  <c r="H24" i="47"/>
  <c r="I6" i="26"/>
  <c r="G6" i="26"/>
  <c r="D13" i="26"/>
  <c r="I25" i="26"/>
  <c r="I61" i="47"/>
  <c r="I79" i="47"/>
  <c r="I8" i="27"/>
  <c r="D13" i="27"/>
  <c r="I7" i="27"/>
  <c r="G7" i="27"/>
  <c r="I42" i="27"/>
  <c r="F9" i="29"/>
  <c r="I87" i="29"/>
  <c r="H87" i="29"/>
  <c r="I7" i="29"/>
  <c r="G7" i="29"/>
  <c r="F6" i="29"/>
  <c r="I6" i="29" s="1"/>
  <c r="I25" i="29"/>
  <c r="D13" i="29"/>
  <c r="G8" i="28"/>
  <c r="I7" i="28"/>
  <c r="I6" i="28"/>
  <c r="G6" i="28"/>
  <c r="F9" i="25"/>
  <c r="H9" i="25" s="1"/>
  <c r="I87" i="25"/>
  <c r="G9" i="25"/>
  <c r="G8" i="25"/>
  <c r="I49" i="25"/>
  <c r="I7" i="25"/>
  <c r="G7" i="25"/>
  <c r="I42" i="25"/>
  <c r="H6" i="25"/>
  <c r="I25" i="25"/>
  <c r="I6" i="25"/>
  <c r="G6" i="25"/>
  <c r="D9" i="2"/>
  <c r="D13" i="2" s="1"/>
  <c r="I6" i="2"/>
  <c r="I25" i="2"/>
  <c r="G25" i="2"/>
  <c r="I6" i="43"/>
  <c r="G6" i="43"/>
  <c r="I9" i="43"/>
  <c r="G9" i="43"/>
  <c r="F13" i="43"/>
  <c r="I87" i="43"/>
  <c r="H9" i="43"/>
  <c r="H87" i="43"/>
  <c r="H42" i="43"/>
  <c r="E7" i="47"/>
  <c r="H6" i="44"/>
  <c r="G6" i="44"/>
  <c r="I6" i="44"/>
  <c r="G25" i="44"/>
  <c r="H49" i="44"/>
  <c r="H25" i="44"/>
  <c r="G8" i="44"/>
  <c r="I25" i="44"/>
  <c r="G49" i="44"/>
  <c r="G9" i="44"/>
  <c r="H7" i="44"/>
  <c r="H42" i="44"/>
  <c r="G9" i="42"/>
  <c r="I6" i="42"/>
  <c r="H8" i="42"/>
  <c r="G49" i="42"/>
  <c r="D8" i="42"/>
  <c r="I8" i="42" s="1"/>
  <c r="H63" i="47"/>
  <c r="H77" i="47"/>
  <c r="G25" i="42"/>
  <c r="G42" i="42"/>
  <c r="H42" i="42"/>
  <c r="H49" i="42"/>
  <c r="G6" i="42"/>
  <c r="H7" i="41"/>
  <c r="G42" i="41"/>
  <c r="G49" i="41"/>
  <c r="H49" i="41"/>
  <c r="H9" i="41"/>
  <c r="G8" i="41"/>
  <c r="I8" i="39"/>
  <c r="G8" i="39"/>
  <c r="I6" i="39"/>
  <c r="D13" i="39"/>
  <c r="G38" i="47"/>
  <c r="H87" i="39"/>
  <c r="H8" i="39"/>
  <c r="F9" i="39"/>
  <c r="H9" i="39" s="1"/>
  <c r="I38" i="47"/>
  <c r="I25" i="39"/>
  <c r="F30" i="47"/>
  <c r="G7" i="39"/>
  <c r="G42" i="39"/>
  <c r="G6" i="39"/>
  <c r="I8" i="40"/>
  <c r="D13" i="40"/>
  <c r="G42" i="40"/>
  <c r="F31" i="47"/>
  <c r="I49" i="40"/>
  <c r="H87" i="40"/>
  <c r="I80" i="47"/>
  <c r="G49" i="40"/>
  <c r="G25" i="40"/>
  <c r="G8" i="40"/>
  <c r="G29" i="47"/>
  <c r="H6" i="40"/>
  <c r="G6" i="40"/>
  <c r="F13" i="38"/>
  <c r="H49" i="38"/>
  <c r="G25" i="38"/>
  <c r="H9" i="38"/>
  <c r="H6" i="38"/>
  <c r="G42" i="38"/>
  <c r="H87" i="38"/>
  <c r="F42" i="47"/>
  <c r="D9" i="38"/>
  <c r="I22" i="47"/>
  <c r="I47" i="47"/>
  <c r="I63" i="47"/>
  <c r="I72" i="47"/>
  <c r="I78" i="47"/>
  <c r="I83" i="47"/>
  <c r="H25" i="38"/>
  <c r="H7" i="38"/>
  <c r="H8" i="38"/>
  <c r="G6" i="38"/>
  <c r="G24" i="47"/>
  <c r="G9" i="46"/>
  <c r="D13" i="46"/>
  <c r="D49" i="47"/>
  <c r="I58" i="47"/>
  <c r="I73" i="47"/>
  <c r="I82" i="47"/>
  <c r="D25" i="47"/>
  <c r="I41" i="47"/>
  <c r="G47" i="47"/>
  <c r="G48" i="47"/>
  <c r="G56" i="47"/>
  <c r="G71" i="47"/>
  <c r="H49" i="46"/>
  <c r="H87" i="46"/>
  <c r="H64" i="47"/>
  <c r="H71" i="47"/>
  <c r="H79" i="47"/>
  <c r="H86" i="47"/>
  <c r="H59" i="47"/>
  <c r="H69" i="47"/>
  <c r="H72" i="47"/>
  <c r="H81" i="47"/>
  <c r="H85" i="47"/>
  <c r="G79" i="47"/>
  <c r="H8" i="46"/>
  <c r="H39" i="47"/>
  <c r="H41" i="47"/>
  <c r="G30" i="47"/>
  <c r="H6" i="46"/>
  <c r="H25" i="46"/>
  <c r="G9" i="37"/>
  <c r="H6" i="37"/>
  <c r="F13" i="37"/>
  <c r="I7" i="37"/>
  <c r="I56" i="47"/>
  <c r="G31" i="47"/>
  <c r="I24" i="47"/>
  <c r="F29" i="47"/>
  <c r="H56" i="47"/>
  <c r="I23" i="47"/>
  <c r="I57" i="47"/>
  <c r="I59" i="47"/>
  <c r="I60" i="47"/>
  <c r="I62" i="47"/>
  <c r="I65" i="47"/>
  <c r="I66" i="47"/>
  <c r="I67" i="47"/>
  <c r="I69" i="47"/>
  <c r="I70" i="47"/>
  <c r="I71" i="47"/>
  <c r="I77" i="47"/>
  <c r="I81" i="47"/>
  <c r="I86" i="47"/>
  <c r="I87" i="47"/>
  <c r="G42" i="37"/>
  <c r="G59" i="47"/>
  <c r="G60" i="47"/>
  <c r="G22" i="47"/>
  <c r="D42" i="47"/>
  <c r="G40" i="47"/>
  <c r="G41" i="47"/>
  <c r="H58" i="47"/>
  <c r="H60" i="47"/>
  <c r="H61" i="47"/>
  <c r="H65" i="47"/>
  <c r="H66" i="47"/>
  <c r="H67" i="47"/>
  <c r="H70" i="47"/>
  <c r="H75" i="47"/>
  <c r="H76" i="47"/>
  <c r="H80" i="47"/>
  <c r="H82" i="47"/>
  <c r="H87" i="47"/>
  <c r="H87" i="37"/>
  <c r="H57" i="47"/>
  <c r="H62" i="47"/>
  <c r="H68" i="47"/>
  <c r="H73" i="47"/>
  <c r="H74" i="47"/>
  <c r="H78" i="47"/>
  <c r="H83" i="47"/>
  <c r="H7" i="37"/>
  <c r="H42" i="37"/>
  <c r="G7" i="37"/>
  <c r="C42" i="47"/>
  <c r="G39" i="47"/>
  <c r="E25" i="47"/>
  <c r="G23" i="47"/>
  <c r="D8" i="36"/>
  <c r="G8" i="36" s="1"/>
  <c r="I49" i="36"/>
  <c r="H40" i="47"/>
  <c r="I40" i="47"/>
  <c r="G64" i="47"/>
  <c r="I64" i="47"/>
  <c r="I68" i="47"/>
  <c r="G68" i="47"/>
  <c r="I74" i="47"/>
  <c r="G74" i="47"/>
  <c r="I75" i="47"/>
  <c r="G75" i="47"/>
  <c r="I39" i="47"/>
  <c r="H87" i="36"/>
  <c r="H47" i="47"/>
  <c r="F49" i="47"/>
  <c r="H48" i="47"/>
  <c r="I48" i="47"/>
  <c r="G42" i="36"/>
  <c r="G49" i="36"/>
  <c r="H38" i="47"/>
  <c r="G57" i="47"/>
  <c r="G58" i="47"/>
  <c r="G61" i="47"/>
  <c r="G62" i="47"/>
  <c r="G63" i="47"/>
  <c r="G65" i="47"/>
  <c r="G66" i="47"/>
  <c r="G67" i="47"/>
  <c r="G69" i="47"/>
  <c r="G70" i="47"/>
  <c r="G72" i="47"/>
  <c r="G73" i="47"/>
  <c r="G76" i="47"/>
  <c r="G77" i="47"/>
  <c r="G78" i="47"/>
  <c r="G80" i="47"/>
  <c r="G81" i="47"/>
  <c r="G82" i="47"/>
  <c r="G6" i="36"/>
  <c r="G9" i="36"/>
  <c r="D6" i="47" l="1"/>
  <c r="G6" i="47" s="1"/>
  <c r="B109" i="83"/>
  <c r="G88" i="47"/>
  <c r="H6" i="45"/>
  <c r="F13" i="45"/>
  <c r="H8" i="37"/>
  <c r="E6" i="47"/>
  <c r="D14" i="30"/>
  <c r="C14" i="47"/>
  <c r="E8" i="47"/>
  <c r="C13" i="47"/>
  <c r="E10" i="47"/>
  <c r="E14" i="47" s="1"/>
  <c r="BZ29" i="73"/>
  <c r="G54" i="76"/>
  <c r="G111" i="76" s="1"/>
  <c r="I9" i="42"/>
  <c r="I6" i="37"/>
  <c r="G14" i="25"/>
  <c r="F13" i="35"/>
  <c r="H13" i="35" s="1"/>
  <c r="H6" i="36"/>
  <c r="F10" i="26"/>
  <c r="I10" i="26" s="1"/>
  <c r="H9" i="42"/>
  <c r="D13" i="43"/>
  <c r="I7" i="42"/>
  <c r="H9" i="40"/>
  <c r="F13" i="40"/>
  <c r="H13" i="40" s="1"/>
  <c r="I9" i="27"/>
  <c r="H6" i="41"/>
  <c r="F13" i="41"/>
  <c r="H13" i="41" s="1"/>
  <c r="I9" i="39"/>
  <c r="D7" i="47"/>
  <c r="G7" i="47" s="1"/>
  <c r="G7" i="44"/>
  <c r="G13" i="44" s="1"/>
  <c r="G13" i="40"/>
  <c r="F13" i="46"/>
  <c r="H42" i="47"/>
  <c r="G8" i="45"/>
  <c r="D13" i="45"/>
  <c r="I7" i="26"/>
  <c r="G13" i="26"/>
  <c r="G13" i="29"/>
  <c r="H9" i="28"/>
  <c r="I9" i="28"/>
  <c r="H8" i="2"/>
  <c r="F13" i="2"/>
  <c r="H13" i="2" s="1"/>
  <c r="H31" i="47"/>
  <c r="G10" i="42"/>
  <c r="G14" i="42" s="1"/>
  <c r="D14" i="42"/>
  <c r="F10" i="42"/>
  <c r="F14" i="42" s="1"/>
  <c r="F15" i="42" s="1"/>
  <c r="D14" i="38"/>
  <c r="F10" i="38"/>
  <c r="I10" i="38" s="1"/>
  <c r="G10" i="38"/>
  <c r="G14" i="38" s="1"/>
  <c r="D14" i="39"/>
  <c r="D15" i="39" s="1"/>
  <c r="G10" i="39"/>
  <c r="G14" i="39" s="1"/>
  <c r="F10" i="39"/>
  <c r="I10" i="39" s="1"/>
  <c r="G10" i="37"/>
  <c r="G14" i="37" s="1"/>
  <c r="D14" i="37"/>
  <c r="F10" i="37"/>
  <c r="I10" i="37" s="1"/>
  <c r="D14" i="41"/>
  <c r="F10" i="41"/>
  <c r="I10" i="41" s="1"/>
  <c r="G10" i="41"/>
  <c r="G14" i="41" s="1"/>
  <c r="D14" i="40"/>
  <c r="D15" i="40" s="1"/>
  <c r="G10" i="40"/>
  <c r="G14" i="40" s="1"/>
  <c r="F10" i="40"/>
  <c r="I10" i="40" s="1"/>
  <c r="H10" i="2"/>
  <c r="D13" i="41"/>
  <c r="G9" i="41"/>
  <c r="G13" i="41" s="1"/>
  <c r="F13" i="34"/>
  <c r="F15" i="34" s="1"/>
  <c r="D13" i="44"/>
  <c r="G7" i="38"/>
  <c r="G13" i="46"/>
  <c r="H88" i="47"/>
  <c r="G8" i="43"/>
  <c r="G13" i="43" s="1"/>
  <c r="D13" i="42"/>
  <c r="H6" i="42"/>
  <c r="I88" i="47"/>
  <c r="D13" i="38"/>
  <c r="F13" i="36"/>
  <c r="H13" i="36" s="1"/>
  <c r="G13" i="35"/>
  <c r="I9" i="35"/>
  <c r="D13" i="35"/>
  <c r="D15" i="35" s="1"/>
  <c r="G13" i="33"/>
  <c r="F13" i="32"/>
  <c r="H13" i="32" s="1"/>
  <c r="G13" i="32"/>
  <c r="H25" i="47"/>
  <c r="I25" i="47"/>
  <c r="G7" i="45"/>
  <c r="H13" i="45"/>
  <c r="I7" i="30"/>
  <c r="G13" i="30"/>
  <c r="F13" i="27"/>
  <c r="H13" i="27" s="1"/>
  <c r="G13" i="27"/>
  <c r="F6" i="47"/>
  <c r="H30" i="47"/>
  <c r="H29" i="47"/>
  <c r="G9" i="28"/>
  <c r="G13" i="28" s="1"/>
  <c r="D13" i="28"/>
  <c r="I9" i="25"/>
  <c r="F8" i="47"/>
  <c r="I8" i="25"/>
  <c r="G13" i="25"/>
  <c r="I11" i="47"/>
  <c r="G14" i="28"/>
  <c r="G14" i="26"/>
  <c r="D14" i="34"/>
  <c r="D15" i="34" s="1"/>
  <c r="G10" i="30"/>
  <c r="G14" i="30" s="1"/>
  <c r="F14" i="2"/>
  <c r="H14" i="2" s="1"/>
  <c r="G10" i="34"/>
  <c r="G14" i="34" s="1"/>
  <c r="I10" i="2"/>
  <c r="G10" i="2"/>
  <c r="G14" i="2" s="1"/>
  <c r="D14" i="2"/>
  <c r="D15" i="2" s="1"/>
  <c r="D14" i="33"/>
  <c r="D15" i="33" s="1"/>
  <c r="G10" i="33"/>
  <c r="G14" i="33" s="1"/>
  <c r="I10" i="33"/>
  <c r="H10" i="33"/>
  <c r="D15" i="25"/>
  <c r="F10" i="25"/>
  <c r="I10" i="25" s="1"/>
  <c r="G93" i="76"/>
  <c r="G10" i="45"/>
  <c r="G14" i="45" s="1"/>
  <c r="D14" i="28"/>
  <c r="D14" i="26"/>
  <c r="D15" i="26" s="1"/>
  <c r="D14" i="45"/>
  <c r="G14" i="36"/>
  <c r="D14" i="32"/>
  <c r="D15" i="32" s="1"/>
  <c r="F10" i="28"/>
  <c r="I10" i="28" s="1"/>
  <c r="G10" i="32"/>
  <c r="G14" i="32" s="1"/>
  <c r="I10" i="34"/>
  <c r="I7" i="2"/>
  <c r="F7" i="47"/>
  <c r="H7" i="47" s="1"/>
  <c r="G10" i="27"/>
  <c r="G14" i="27" s="1"/>
  <c r="D15" i="30"/>
  <c r="I10" i="45"/>
  <c r="H10" i="45"/>
  <c r="G10" i="31"/>
  <c r="G14" i="31" s="1"/>
  <c r="G10" i="29"/>
  <c r="G14" i="29" s="1"/>
  <c r="D10" i="47"/>
  <c r="D14" i="47" s="1"/>
  <c r="G103" i="76"/>
  <c r="G106" i="76"/>
  <c r="I10" i="27"/>
  <c r="F14" i="30"/>
  <c r="H14" i="30" s="1"/>
  <c r="H10" i="30"/>
  <c r="F10" i="35"/>
  <c r="I10" i="35" s="1"/>
  <c r="G10" i="35"/>
  <c r="G14" i="35" s="1"/>
  <c r="F14" i="27"/>
  <c r="D14" i="27"/>
  <c r="D15" i="27" s="1"/>
  <c r="H14" i="33"/>
  <c r="H10" i="34"/>
  <c r="G84" i="76"/>
  <c r="F10" i="31"/>
  <c r="I10" i="31" s="1"/>
  <c r="C28" i="84"/>
  <c r="F10" i="29"/>
  <c r="I10" i="29" s="1"/>
  <c r="BZ31" i="73"/>
  <c r="D15" i="31"/>
  <c r="F14" i="36"/>
  <c r="H14" i="36" s="1"/>
  <c r="H10" i="36"/>
  <c r="B110" i="83"/>
  <c r="B87" i="83"/>
  <c r="BZ32" i="73"/>
  <c r="H10" i="32"/>
  <c r="F14" i="32"/>
  <c r="H14" i="32" s="1"/>
  <c r="G10" i="43"/>
  <c r="G14" i="43" s="1"/>
  <c r="F10" i="43"/>
  <c r="I10" i="43" s="1"/>
  <c r="D14" i="43"/>
  <c r="H14" i="45"/>
  <c r="F15" i="45"/>
  <c r="D15" i="29"/>
  <c r="F10" i="44"/>
  <c r="I10" i="44" s="1"/>
  <c r="D14" i="44"/>
  <c r="G10" i="44"/>
  <c r="G14" i="44" s="1"/>
  <c r="BW33" i="73"/>
  <c r="G10" i="46"/>
  <c r="G14" i="46" s="1"/>
  <c r="F10" i="46"/>
  <c r="I10" i="46" s="1"/>
  <c r="D14" i="46"/>
  <c r="D15" i="46" s="1"/>
  <c r="H11" i="47"/>
  <c r="G11" i="47"/>
  <c r="F13" i="44"/>
  <c r="H13" i="44" s="1"/>
  <c r="I9" i="44"/>
  <c r="H13" i="42"/>
  <c r="I8" i="38"/>
  <c r="G8" i="38"/>
  <c r="I9" i="46"/>
  <c r="G8" i="37"/>
  <c r="G13" i="37" s="1"/>
  <c r="I8" i="37"/>
  <c r="D13" i="37"/>
  <c r="I9" i="36"/>
  <c r="G13" i="36"/>
  <c r="F15" i="33"/>
  <c r="H13" i="33"/>
  <c r="D9" i="47"/>
  <c r="G9" i="47" s="1"/>
  <c r="I9" i="34"/>
  <c r="G9" i="34"/>
  <c r="G13" i="34" s="1"/>
  <c r="I8" i="34"/>
  <c r="I9" i="32"/>
  <c r="H13" i="31"/>
  <c r="I7" i="31"/>
  <c r="G7" i="31"/>
  <c r="G13" i="31" s="1"/>
  <c r="I9" i="30"/>
  <c r="I6" i="30"/>
  <c r="F13" i="30"/>
  <c r="H6" i="30"/>
  <c r="I9" i="26"/>
  <c r="H9" i="26"/>
  <c r="F13" i="26"/>
  <c r="H13" i="26" s="1"/>
  <c r="I9" i="29"/>
  <c r="H9" i="29"/>
  <c r="F13" i="29"/>
  <c r="H6" i="29"/>
  <c r="H13" i="28"/>
  <c r="F9" i="47"/>
  <c r="H9" i="47" s="1"/>
  <c r="F13" i="25"/>
  <c r="H13" i="25" s="1"/>
  <c r="I9" i="2"/>
  <c r="G9" i="2"/>
  <c r="G13" i="2" s="1"/>
  <c r="H7" i="43"/>
  <c r="G8" i="42"/>
  <c r="G13" i="42" s="1"/>
  <c r="G13" i="39"/>
  <c r="F13" i="39"/>
  <c r="I42" i="47"/>
  <c r="G9" i="38"/>
  <c r="I9" i="38"/>
  <c r="H13" i="38"/>
  <c r="G49" i="47"/>
  <c r="G42" i="47"/>
  <c r="G25" i="47"/>
  <c r="H13" i="37"/>
  <c r="D8" i="47"/>
  <c r="I8" i="36"/>
  <c r="D13" i="36"/>
  <c r="D15" i="36" s="1"/>
  <c r="I49" i="47"/>
  <c r="H49" i="47"/>
  <c r="I6" i="47" l="1"/>
  <c r="E13" i="47"/>
  <c r="G15" i="25"/>
  <c r="H10" i="26"/>
  <c r="H10" i="41"/>
  <c r="F14" i="26"/>
  <c r="H14" i="26" s="1"/>
  <c r="F14" i="38"/>
  <c r="H14" i="38" s="1"/>
  <c r="D15" i="43"/>
  <c r="H13" i="46"/>
  <c r="H10" i="39"/>
  <c r="G15" i="42"/>
  <c r="H15" i="45"/>
  <c r="G15" i="26"/>
  <c r="H14" i="42"/>
  <c r="D15" i="42"/>
  <c r="D15" i="41"/>
  <c r="G15" i="44"/>
  <c r="G15" i="40"/>
  <c r="H15" i="33"/>
  <c r="D15" i="45"/>
  <c r="G13" i="45"/>
  <c r="G15" i="45" s="1"/>
  <c r="G15" i="27"/>
  <c r="G15" i="29"/>
  <c r="D15" i="38"/>
  <c r="H10" i="37"/>
  <c r="G15" i="37"/>
  <c r="F14" i="37"/>
  <c r="G65" i="76"/>
  <c r="H10" i="42"/>
  <c r="I10" i="42"/>
  <c r="F14" i="41"/>
  <c r="H14" i="41" s="1"/>
  <c r="H10" i="40"/>
  <c r="G15" i="34"/>
  <c r="D15" i="37"/>
  <c r="H10" i="38"/>
  <c r="F14" i="39"/>
  <c r="H14" i="39" s="1"/>
  <c r="F14" i="40"/>
  <c r="H14" i="40" s="1"/>
  <c r="G15" i="28"/>
  <c r="H13" i="34"/>
  <c r="D15" i="44"/>
  <c r="G13" i="38"/>
  <c r="G15" i="38" s="1"/>
  <c r="G15" i="46"/>
  <c r="H8" i="47"/>
  <c r="G15" i="35"/>
  <c r="G15" i="33"/>
  <c r="G15" i="32"/>
  <c r="G15" i="30"/>
  <c r="H6" i="47"/>
  <c r="D15" i="28"/>
  <c r="I7" i="47"/>
  <c r="G15" i="39"/>
  <c r="C15" i="47"/>
  <c r="F15" i="2"/>
  <c r="H15" i="2" s="1"/>
  <c r="G15" i="2"/>
  <c r="F14" i="28"/>
  <c r="H14" i="28" s="1"/>
  <c r="H10" i="28"/>
  <c r="H10" i="25"/>
  <c r="F14" i="25"/>
  <c r="F15" i="25" s="1"/>
  <c r="H15" i="25" s="1"/>
  <c r="F14" i="29"/>
  <c r="H14" i="29" s="1"/>
  <c r="G15" i="36"/>
  <c r="G83" i="76"/>
  <c r="G75" i="76"/>
  <c r="F15" i="32"/>
  <c r="H15" i="32" s="1"/>
  <c r="G15" i="31"/>
  <c r="G78" i="76"/>
  <c r="H10" i="29"/>
  <c r="G15" i="43"/>
  <c r="G10" i="47"/>
  <c r="G14" i="47" s="1"/>
  <c r="H10" i="31"/>
  <c r="F14" i="31"/>
  <c r="F15" i="31" s="1"/>
  <c r="H15" i="31" s="1"/>
  <c r="H10" i="35"/>
  <c r="F14" i="35"/>
  <c r="H15" i="42"/>
  <c r="H14" i="27"/>
  <c r="F15" i="27"/>
  <c r="H15" i="27" s="1"/>
  <c r="H15" i="34"/>
  <c r="H14" i="34"/>
  <c r="G112" i="76"/>
  <c r="G15" i="41"/>
  <c r="F14" i="43"/>
  <c r="H10" i="43"/>
  <c r="G99" i="76"/>
  <c r="G71" i="76"/>
  <c r="G107" i="76"/>
  <c r="G79" i="76"/>
  <c r="G110" i="76"/>
  <c r="G82" i="76"/>
  <c r="F10" i="47"/>
  <c r="I10" i="47" s="1"/>
  <c r="H10" i="46"/>
  <c r="F14" i="46"/>
  <c r="G69" i="76"/>
  <c r="G97" i="76"/>
  <c r="G96" i="76"/>
  <c r="G68" i="76"/>
  <c r="G101" i="76"/>
  <c r="G73" i="76"/>
  <c r="G100" i="76"/>
  <c r="G72" i="76"/>
  <c r="G109" i="76"/>
  <c r="G81" i="76"/>
  <c r="F15" i="36"/>
  <c r="H15" i="36" s="1"/>
  <c r="G108" i="76"/>
  <c r="G80" i="76"/>
  <c r="G113" i="76"/>
  <c r="G85" i="76"/>
  <c r="F14" i="44"/>
  <c r="H14" i="44" s="1"/>
  <c r="H10" i="44"/>
  <c r="G95" i="76"/>
  <c r="G67" i="76"/>
  <c r="G86" i="76"/>
  <c r="G114" i="76"/>
  <c r="G102" i="76"/>
  <c r="G74" i="76"/>
  <c r="G105" i="76"/>
  <c r="G77" i="76"/>
  <c r="G104" i="76"/>
  <c r="G76" i="76"/>
  <c r="BZ33" i="73"/>
  <c r="BX33" i="73"/>
  <c r="G98" i="76"/>
  <c r="G70" i="76"/>
  <c r="G94" i="76"/>
  <c r="G66" i="76"/>
  <c r="H13" i="30"/>
  <c r="F15" i="30"/>
  <c r="H15" i="30" s="1"/>
  <c r="H13" i="29"/>
  <c r="I9" i="47"/>
  <c r="F13" i="47"/>
  <c r="H13" i="43"/>
  <c r="H13" i="39"/>
  <c r="G8" i="47"/>
  <c r="G13" i="47" s="1"/>
  <c r="I8" i="47"/>
  <c r="D13" i="47"/>
  <c r="D15" i="47" s="1"/>
  <c r="E15" i="47"/>
  <c r="H14" i="37" l="1"/>
  <c r="F15" i="37"/>
  <c r="F15" i="26"/>
  <c r="H15" i="26" s="1"/>
  <c r="F15" i="38"/>
  <c r="H15" i="38" s="1"/>
  <c r="F15" i="39"/>
  <c r="H15" i="39" s="1"/>
  <c r="H15" i="37"/>
  <c r="F15" i="41"/>
  <c r="H15" i="41" s="1"/>
  <c r="F15" i="40"/>
  <c r="H15" i="40" s="1"/>
  <c r="F15" i="28"/>
  <c r="H15" i="28" s="1"/>
  <c r="F15" i="29"/>
  <c r="H15" i="29" s="1"/>
  <c r="H14" i="25"/>
  <c r="G15" i="47"/>
  <c r="H14" i="31"/>
  <c r="H14" i="35"/>
  <c r="F15" i="35"/>
  <c r="H15" i="35" s="1"/>
  <c r="G58" i="76"/>
  <c r="G115" i="76" s="1"/>
  <c r="G64" i="76"/>
  <c r="G87" i="76" s="1"/>
  <c r="G92" i="76"/>
  <c r="F15" i="44"/>
  <c r="H15" i="44" s="1"/>
  <c r="H14" i="46"/>
  <c r="F15" i="46"/>
  <c r="H15" i="46" s="1"/>
  <c r="H10" i="47"/>
  <c r="F14" i="47"/>
  <c r="H14" i="43"/>
  <c r="F15" i="43"/>
  <c r="H15" i="43" s="1"/>
  <c r="H13" i="47"/>
  <c r="H14" i="47" l="1"/>
  <c r="F15" i="47"/>
  <c r="H15" i="47" s="1"/>
  <c r="C10" i="75" l="1"/>
  <c r="W23" i="82" l="1"/>
  <c r="E41" i="71"/>
  <c r="E41" i="79" s="1"/>
  <c r="E44" i="71"/>
  <c r="E44" i="79" s="1"/>
  <c r="E42" i="71"/>
  <c r="E42" i="79" s="1"/>
  <c r="E45" i="71"/>
  <c r="E45" i="79" s="1"/>
  <c r="E36" i="71"/>
  <c r="E36" i="79" s="1"/>
  <c r="W15" i="82"/>
  <c r="E40" i="71"/>
  <c r="E40" i="79" s="1"/>
  <c r="P29" i="72"/>
  <c r="P71" i="72" s="1"/>
  <c r="E47" i="71" l="1"/>
  <c r="E47" i="79" s="1"/>
  <c r="P72" i="72"/>
  <c r="Z29" i="72"/>
  <c r="Z71" i="72" s="1"/>
  <c r="AN72" i="72"/>
  <c r="AN29" i="72"/>
  <c r="AN71" i="72" s="1"/>
  <c r="AF72" i="72"/>
  <c r="X72" i="72"/>
  <c r="E48" i="71"/>
  <c r="E48" i="79" s="1"/>
  <c r="AF29" i="72"/>
  <c r="AF71" i="72" s="1"/>
  <c r="AL29" i="72"/>
  <c r="AL71" i="72" s="1"/>
  <c r="X29" i="72"/>
  <c r="X71" i="72" s="1"/>
  <c r="W39" i="82"/>
  <c r="C48" i="71" s="1"/>
  <c r="C48" i="79" s="1"/>
  <c r="AH72" i="72"/>
  <c r="Z72" i="72"/>
  <c r="AL72" i="72"/>
  <c r="C40" i="71"/>
  <c r="C40" i="79" s="1"/>
  <c r="C36" i="71"/>
  <c r="C36" i="79" s="1"/>
  <c r="D71" i="72" l="1"/>
  <c r="N29" i="72" l="1"/>
  <c r="N71" i="72" s="1"/>
  <c r="F72" i="72"/>
  <c r="H72" i="72"/>
  <c r="N72" i="72"/>
  <c r="H29" i="72"/>
  <c r="H71" i="72" s="1"/>
  <c r="L72" i="72"/>
  <c r="F29" i="72"/>
  <c r="F71" i="72" s="1"/>
  <c r="E38" i="71" l="1"/>
  <c r="E38" i="79" s="1"/>
  <c r="E52" i="71"/>
  <c r="E52" i="79" s="1"/>
  <c r="AP72" i="72"/>
  <c r="AR29" i="72"/>
  <c r="AR71" i="72" s="1"/>
  <c r="AV72" i="72"/>
  <c r="E46" i="71"/>
  <c r="E46" i="79" s="1"/>
  <c r="AJ72" i="72"/>
  <c r="AJ29" i="72"/>
  <c r="AJ71" i="72" s="1"/>
  <c r="AT29" i="72"/>
  <c r="AT71" i="72" s="1"/>
  <c r="AD29" i="72"/>
  <c r="AD71" i="72" s="1"/>
  <c r="E30" i="71"/>
  <c r="E30" i="79" s="1"/>
  <c r="AR49" i="82"/>
  <c r="T72" i="72"/>
  <c r="E43" i="71"/>
  <c r="E43" i="79" s="1"/>
  <c r="AD72" i="72"/>
  <c r="R29" i="72"/>
  <c r="R71" i="72" s="1"/>
  <c r="E39" i="71"/>
  <c r="E39" i="79" s="1"/>
  <c r="R72" i="72"/>
  <c r="AV29" i="72"/>
  <c r="AV71" i="72" s="1"/>
  <c r="V72" i="72"/>
  <c r="E51" i="71"/>
  <c r="E51" i="79" s="1"/>
  <c r="E50" i="71"/>
  <c r="E50" i="79" s="1"/>
  <c r="E49" i="71"/>
  <c r="E49" i="79" s="1"/>
  <c r="V29" i="72"/>
  <c r="V71" i="72" s="1"/>
  <c r="AR72" i="72"/>
  <c r="AU49" i="82"/>
  <c r="B57" i="71" s="1"/>
  <c r="AT72" i="72"/>
  <c r="E34" i="71"/>
  <c r="E34" i="79" s="1"/>
  <c r="E37" i="71"/>
  <c r="E37" i="79" s="1"/>
  <c r="E32" i="71"/>
  <c r="E32" i="79" s="1"/>
  <c r="U49" i="82"/>
  <c r="E31" i="71"/>
  <c r="E31" i="79" s="1"/>
  <c r="T29" i="72"/>
  <c r="T71" i="72" s="1"/>
  <c r="E35" i="71"/>
  <c r="E35" i="79" s="1"/>
  <c r="B6" i="77" l="1"/>
  <c r="D6" i="77" s="1"/>
  <c r="AY33" i="73"/>
  <c r="E53" i="71"/>
  <c r="E53" i="79" s="1"/>
  <c r="W37" i="82" l="1"/>
  <c r="C47" i="71" l="1"/>
  <c r="C47" i="79" s="1"/>
  <c r="AI3" i="82"/>
  <c r="Y33" i="82"/>
  <c r="Z16" i="73"/>
  <c r="K8" i="82"/>
  <c r="M21" i="73"/>
  <c r="R13" i="72"/>
  <c r="J50" i="72"/>
  <c r="AJ12" i="72"/>
  <c r="N35" i="82"/>
  <c r="AE4" i="72"/>
  <c r="AM19" i="73"/>
  <c r="K11" i="73"/>
  <c r="AK47" i="82"/>
  <c r="G45" i="82"/>
  <c r="AI26" i="73"/>
  <c r="N36" i="72"/>
  <c r="AT39" i="72"/>
  <c r="AE35" i="82"/>
  <c r="AK23" i="73"/>
  <c r="L26" i="82"/>
  <c r="AH27" i="82"/>
  <c r="G13" i="73"/>
  <c r="AL53" i="72"/>
  <c r="T41" i="72"/>
  <c r="V11" i="73"/>
  <c r="AV34" i="72"/>
  <c r="AQ6" i="72"/>
  <c r="AH34" i="72"/>
  <c r="AK31" i="82"/>
  <c r="AW24" i="73"/>
  <c r="AO16" i="73"/>
  <c r="T20" i="72"/>
  <c r="AV12" i="73"/>
  <c r="AB3" i="82"/>
  <c r="AS22" i="73"/>
  <c r="AM11" i="72"/>
  <c r="AJ17" i="73"/>
  <c r="AO30" i="73"/>
  <c r="AG15" i="72"/>
  <c r="C11" i="73"/>
  <c r="G13" i="82"/>
  <c r="AI9" i="82"/>
  <c r="AO19" i="82"/>
  <c r="AJ13" i="72"/>
  <c r="AT4" i="72"/>
  <c r="L51" i="72"/>
  <c r="AI13" i="82"/>
  <c r="X27" i="73"/>
  <c r="AI11" i="72"/>
  <c r="H39" i="82"/>
  <c r="Z39" i="82"/>
  <c r="T7" i="72"/>
  <c r="AP12" i="72"/>
  <c r="AF15" i="73"/>
  <c r="H40" i="72"/>
  <c r="J33" i="82"/>
  <c r="K20" i="72"/>
  <c r="D40" i="72"/>
  <c r="N12" i="72"/>
  <c r="AC9" i="82"/>
  <c r="AS13" i="73"/>
  <c r="Q14" i="73"/>
  <c r="V12" i="72"/>
  <c r="AL15" i="72"/>
  <c r="AA12" i="72"/>
  <c r="AG37" i="82"/>
  <c r="P6" i="72"/>
  <c r="N7" i="82"/>
  <c r="Z10" i="73"/>
  <c r="Q45" i="82"/>
  <c r="S10" i="82"/>
  <c r="O15" i="72"/>
  <c r="AH13" i="72"/>
  <c r="AR20" i="73"/>
  <c r="AV16" i="72"/>
  <c r="AQ13" i="73"/>
  <c r="L27" i="82"/>
  <c r="F17" i="82"/>
  <c r="AW11" i="73"/>
  <c r="AI24" i="73"/>
  <c r="O11" i="72"/>
  <c r="AI15" i="82"/>
  <c r="L34" i="82"/>
  <c r="AG17" i="82"/>
  <c r="V47" i="82"/>
  <c r="I5" i="72"/>
  <c r="S7" i="82"/>
  <c r="AO13" i="72"/>
  <c r="H25" i="82"/>
  <c r="Q5" i="72"/>
  <c r="W14" i="73"/>
  <c r="AA28" i="73"/>
  <c r="K9" i="82"/>
  <c r="AL13" i="72"/>
  <c r="AH50" i="72"/>
  <c r="AG21" i="82"/>
  <c r="AB37" i="82"/>
  <c r="L36" i="82"/>
  <c r="Q18" i="73"/>
  <c r="AD16" i="72"/>
  <c r="N45" i="82"/>
  <c r="O4" i="72"/>
  <c r="E26" i="73"/>
  <c r="S20" i="82"/>
  <c r="G8" i="72"/>
  <c r="G16" i="72"/>
  <c r="H11" i="72"/>
  <c r="AG39" i="82"/>
  <c r="Z11" i="82"/>
  <c r="AB52" i="72"/>
  <c r="E2" i="82"/>
  <c r="AJ47" i="82"/>
  <c r="AJ29" i="82"/>
  <c r="J6" i="82"/>
  <c r="W7" i="72"/>
  <c r="K7" i="82"/>
  <c r="X12" i="73"/>
  <c r="AJ12" i="73"/>
  <c r="AC25" i="82"/>
  <c r="AG7" i="82"/>
  <c r="F36" i="72"/>
  <c r="W15" i="72"/>
  <c r="AD37" i="72"/>
  <c r="AG20" i="73"/>
  <c r="AN39" i="72"/>
  <c r="AE13" i="73"/>
  <c r="AL31" i="82"/>
  <c r="G10" i="82"/>
  <c r="N11" i="82"/>
  <c r="U12" i="73"/>
  <c r="T35" i="72"/>
  <c r="T34" i="72"/>
  <c r="D44" i="82"/>
  <c r="AL3" i="82"/>
  <c r="AM19" i="82"/>
  <c r="G28" i="82"/>
  <c r="AO23" i="82"/>
  <c r="G16" i="73"/>
  <c r="AE19" i="82"/>
  <c r="Z28" i="73"/>
  <c r="M2" i="82"/>
  <c r="O44" i="82"/>
  <c r="R24" i="73"/>
  <c r="AS11" i="73"/>
  <c r="P51" i="72"/>
  <c r="AN30" i="73"/>
  <c r="AE47" i="82"/>
  <c r="AF14" i="73"/>
  <c r="F17" i="72"/>
  <c r="F10" i="82"/>
  <c r="AH35" i="72"/>
  <c r="AB30" i="73"/>
  <c r="X23" i="73"/>
  <c r="I14" i="72"/>
  <c r="AM31" i="73"/>
  <c r="AD20" i="73"/>
  <c r="H46" i="82"/>
  <c r="AV41" i="72"/>
  <c r="G34" i="82"/>
  <c r="AN31" i="73"/>
  <c r="AI14" i="72"/>
  <c r="N36" i="82"/>
  <c r="AH21" i="73"/>
  <c r="AL28" i="73"/>
  <c r="AR45" i="72"/>
  <c r="AN24" i="73"/>
  <c r="V3" i="82"/>
  <c r="P10" i="82"/>
  <c r="AE27" i="82"/>
  <c r="AC6" i="72"/>
  <c r="AC10" i="73"/>
  <c r="AH25" i="82"/>
  <c r="AG17" i="73"/>
  <c r="D30" i="82"/>
  <c r="AJ23" i="82"/>
  <c r="D34" i="82"/>
  <c r="F11" i="73"/>
  <c r="AA13" i="73"/>
  <c r="U5" i="72"/>
  <c r="C13" i="73"/>
  <c r="AL14" i="72"/>
  <c r="P29" i="73"/>
  <c r="U8" i="72"/>
  <c r="D26" i="82"/>
  <c r="B15" i="73"/>
  <c r="AJ13" i="73"/>
  <c r="H43" i="82"/>
  <c r="G22" i="82"/>
  <c r="AQ12" i="73"/>
  <c r="AF17" i="72"/>
  <c r="G10" i="72"/>
  <c r="AC21" i="73"/>
  <c r="N17" i="72"/>
  <c r="AM27" i="73"/>
  <c r="K39" i="82"/>
  <c r="AF9" i="72"/>
  <c r="P16" i="72"/>
  <c r="L50" i="72"/>
  <c r="AL44" i="72"/>
  <c r="F3" i="82"/>
  <c r="AF12" i="72"/>
  <c r="AB53" i="72"/>
  <c r="M27" i="82"/>
  <c r="Q10" i="73"/>
  <c r="P16" i="82"/>
  <c r="U9" i="72"/>
  <c r="R17" i="73"/>
  <c r="AJ25" i="73"/>
  <c r="AN13" i="73"/>
  <c r="AP12" i="73"/>
  <c r="AR36" i="72"/>
  <c r="W5" i="72"/>
  <c r="I3" i="82"/>
  <c r="AA9" i="72"/>
  <c r="Y30" i="73"/>
  <c r="AE21" i="82"/>
  <c r="AK30" i="73"/>
  <c r="AD50" i="72"/>
  <c r="AO27" i="82"/>
  <c r="AJ31" i="73"/>
  <c r="B32" i="73"/>
  <c r="AM13" i="72"/>
  <c r="AL35" i="72"/>
  <c r="D8" i="72"/>
  <c r="AM8" i="72"/>
  <c r="M9" i="82"/>
  <c r="M22" i="82"/>
  <c r="AN19" i="73"/>
  <c r="AI10" i="73"/>
  <c r="F34" i="82"/>
  <c r="AT55" i="72"/>
  <c r="AN37" i="72"/>
  <c r="P45" i="82"/>
  <c r="P8" i="72"/>
  <c r="AN23" i="82"/>
  <c r="AJ44" i="72"/>
  <c r="T51" i="72"/>
  <c r="AI13" i="72"/>
  <c r="U31" i="73"/>
  <c r="AD35" i="82"/>
  <c r="AP19" i="73"/>
  <c r="Q15" i="73"/>
  <c r="AM29" i="73"/>
  <c r="AO17" i="73"/>
  <c r="M41" i="82"/>
  <c r="K42" i="82"/>
  <c r="R39" i="72"/>
  <c r="P55" i="72"/>
  <c r="AJ34" i="72"/>
  <c r="AL9" i="82"/>
  <c r="S24" i="82"/>
  <c r="AN12" i="73"/>
  <c r="AT17" i="73"/>
  <c r="F33" i="82"/>
  <c r="V20" i="73"/>
  <c r="H23" i="82"/>
  <c r="F16" i="82"/>
  <c r="AT21" i="73"/>
  <c r="AM13" i="82"/>
  <c r="AH25" i="73"/>
  <c r="L35" i="72"/>
  <c r="AK8" i="72"/>
  <c r="H36" i="82"/>
  <c r="AW27" i="73"/>
  <c r="AC7" i="72"/>
  <c r="AA15" i="72"/>
  <c r="AA21" i="82"/>
  <c r="S10" i="72"/>
  <c r="W27" i="73"/>
  <c r="AB41" i="82"/>
  <c r="P38" i="82"/>
  <c r="P28" i="73"/>
  <c r="F35" i="82"/>
  <c r="AF36" i="72"/>
  <c r="O20" i="82"/>
  <c r="J29" i="82"/>
  <c r="AI22" i="73"/>
  <c r="AK25" i="73"/>
  <c r="AK14" i="72"/>
  <c r="AK13" i="82"/>
  <c r="AR25" i="73"/>
  <c r="F24" i="82"/>
  <c r="E21" i="73"/>
  <c r="AC45" i="82"/>
  <c r="V41" i="82"/>
  <c r="AQ18" i="73"/>
  <c r="AH39" i="72"/>
  <c r="AR35" i="72"/>
  <c r="AL4" i="72"/>
  <c r="L34" i="72"/>
  <c r="C17" i="73"/>
  <c r="D10" i="73"/>
  <c r="J16" i="82"/>
  <c r="AN8" i="72"/>
  <c r="X15" i="82"/>
  <c r="D19" i="73"/>
  <c r="I10" i="72"/>
  <c r="X9" i="82"/>
  <c r="AB55" i="72"/>
  <c r="AD13" i="82"/>
  <c r="Z37" i="82"/>
  <c r="J43" i="82"/>
  <c r="AU28" i="73"/>
  <c r="X39" i="82"/>
  <c r="AT37" i="82"/>
  <c r="K16" i="73"/>
  <c r="U25" i="73"/>
  <c r="M7" i="72"/>
  <c r="N38" i="72"/>
  <c r="X28" i="73"/>
  <c r="X12" i="72"/>
  <c r="W29" i="73"/>
  <c r="V8" i="72"/>
  <c r="AE25" i="73"/>
  <c r="M4" i="72"/>
  <c r="AH5" i="82"/>
  <c r="M30" i="82"/>
  <c r="P38" i="72"/>
  <c r="AO15" i="72"/>
  <c r="Y9" i="82"/>
  <c r="L17" i="72"/>
  <c r="K37" i="82"/>
  <c r="Y10" i="72"/>
  <c r="AL35" i="82"/>
  <c r="AP5" i="72"/>
  <c r="L30" i="82"/>
  <c r="AB31" i="82"/>
  <c r="AE8" i="72"/>
  <c r="AE5" i="72"/>
  <c r="I31" i="82"/>
  <c r="X35" i="72"/>
  <c r="AA21" i="73"/>
  <c r="E4" i="82"/>
  <c r="O10" i="72"/>
  <c r="H14" i="82"/>
  <c r="AQ26" i="73"/>
  <c r="AJ5" i="72"/>
  <c r="AR18" i="73"/>
  <c r="AD21" i="73"/>
  <c r="AO25" i="73"/>
  <c r="M15" i="72"/>
  <c r="J16" i="72"/>
  <c r="AM39" i="82"/>
  <c r="E25" i="73"/>
  <c r="Z30" i="73"/>
  <c r="AC17" i="72"/>
  <c r="H13" i="72"/>
  <c r="AJ35" i="82"/>
  <c r="AP16" i="72"/>
  <c r="AU11" i="73"/>
  <c r="AM33" i="82"/>
  <c r="J34" i="82"/>
  <c r="S39" i="82"/>
  <c r="AH29" i="82"/>
  <c r="AJ21" i="82"/>
  <c r="Z3" i="82"/>
  <c r="M11" i="73"/>
  <c r="X8" i="72"/>
  <c r="F15" i="73"/>
  <c r="C20" i="72"/>
  <c r="S20" i="72"/>
  <c r="M13" i="72"/>
  <c r="AO3" i="82"/>
  <c r="K22" i="82"/>
  <c r="F27" i="82"/>
  <c r="E23" i="82"/>
  <c r="E36" i="82"/>
  <c r="AB39" i="82"/>
  <c r="X29" i="73"/>
  <c r="AB45" i="82"/>
  <c r="AV15" i="73"/>
  <c r="G6" i="72"/>
  <c r="Z15" i="73"/>
  <c r="R56" i="72"/>
  <c r="AM27" i="82"/>
  <c r="AM12" i="73"/>
  <c r="AH7" i="82"/>
  <c r="AT3" i="82"/>
  <c r="AT7" i="82"/>
  <c r="AR28" i="73"/>
  <c r="AO23" i="73"/>
  <c r="N54" i="72"/>
  <c r="F31" i="73"/>
  <c r="S7" i="72"/>
  <c r="AI25" i="82"/>
  <c r="C31" i="73"/>
  <c r="AC27" i="73"/>
  <c r="B13" i="73"/>
  <c r="X7" i="72"/>
  <c r="AS26" i="73"/>
  <c r="E41" i="82"/>
  <c r="J12" i="82"/>
  <c r="N16" i="72"/>
  <c r="AD30" i="73"/>
  <c r="AI17" i="73"/>
  <c r="E17" i="72"/>
  <c r="Q43" i="82"/>
  <c r="AT17" i="82"/>
  <c r="AT35" i="82"/>
  <c r="AN53" i="72"/>
  <c r="AG27" i="73"/>
  <c r="J46" i="82"/>
  <c r="AG12" i="72"/>
  <c r="Y27" i="73"/>
  <c r="G29" i="73"/>
  <c r="U17" i="72"/>
  <c r="AR51" i="72"/>
  <c r="X51" i="72"/>
  <c r="AH14" i="73"/>
  <c r="N46" i="82"/>
  <c r="AK15" i="72"/>
  <c r="AT13" i="73"/>
  <c r="D33" i="82"/>
  <c r="E12" i="82"/>
  <c r="AU16" i="73"/>
  <c r="E39" i="82"/>
  <c r="AI19" i="82"/>
  <c r="Q15" i="82"/>
  <c r="D4" i="72"/>
  <c r="Z27" i="73"/>
  <c r="AN31" i="82"/>
  <c r="AA27" i="73"/>
  <c r="D12" i="72"/>
  <c r="J14" i="72"/>
  <c r="R17" i="72"/>
  <c r="AI15" i="73"/>
  <c r="AV56" i="72"/>
  <c r="J28" i="82"/>
  <c r="E8" i="82"/>
  <c r="V14" i="72"/>
  <c r="F20" i="82"/>
  <c r="U17" i="73"/>
  <c r="V34" i="72"/>
  <c r="AU20" i="73"/>
  <c r="Y17" i="82"/>
  <c r="AT15" i="72"/>
  <c r="AW32" i="73"/>
  <c r="AT16" i="73"/>
  <c r="Z33" i="82"/>
  <c r="P19" i="82"/>
  <c r="AS32" i="73"/>
  <c r="K5" i="82"/>
  <c r="H2" i="82"/>
  <c r="Y24" i="73"/>
  <c r="E37" i="82"/>
  <c r="AR26" i="73"/>
  <c r="AK35" i="82"/>
  <c r="J17" i="82"/>
  <c r="AC3" i="82"/>
  <c r="M32" i="82"/>
  <c r="AN13" i="82"/>
  <c r="E17" i="82"/>
  <c r="I4" i="72"/>
  <c r="G5" i="72"/>
  <c r="O26" i="82"/>
  <c r="I29" i="82"/>
  <c r="AR12" i="73"/>
  <c r="E27" i="82"/>
  <c r="O25" i="82"/>
  <c r="AR11" i="73"/>
  <c r="V32" i="73"/>
  <c r="W25" i="73"/>
  <c r="M17" i="73"/>
  <c r="AI21" i="82"/>
  <c r="AU29" i="73"/>
  <c r="AN9" i="82"/>
  <c r="AI41" i="82"/>
  <c r="AI39" i="82"/>
  <c r="Z31" i="82"/>
  <c r="R41" i="72"/>
  <c r="T37" i="72"/>
  <c r="M47" i="82"/>
  <c r="AE32" i="73"/>
  <c r="K17" i="72"/>
  <c r="H6" i="72"/>
  <c r="M5" i="72"/>
  <c r="R29" i="73"/>
  <c r="AN17" i="73"/>
  <c r="S43" i="82"/>
  <c r="AB13" i="73"/>
  <c r="F45" i="82"/>
  <c r="AM9" i="72"/>
  <c r="I9" i="82"/>
  <c r="AD13" i="72"/>
  <c r="AR10" i="73"/>
  <c r="AV52" i="72"/>
  <c r="AM22" i="73"/>
  <c r="W16" i="73"/>
  <c r="AL37" i="82"/>
  <c r="K28" i="82"/>
  <c r="K10" i="72"/>
  <c r="AJ24" i="73"/>
  <c r="D28" i="73"/>
  <c r="J15" i="82"/>
  <c r="AR9" i="72"/>
  <c r="T8" i="72"/>
  <c r="AB43" i="82"/>
  <c r="AJ41" i="82"/>
  <c r="AM16" i="73"/>
  <c r="AT18" i="73"/>
  <c r="AB11" i="72"/>
  <c r="AG25" i="73"/>
  <c r="AA3" i="82"/>
  <c r="AG11" i="73"/>
  <c r="C11" i="72"/>
  <c r="F10" i="73"/>
  <c r="AL15" i="82"/>
  <c r="AD51" i="72"/>
  <c r="P24" i="73"/>
  <c r="C8" i="72"/>
  <c r="AF40" i="72"/>
  <c r="AD29" i="82"/>
  <c r="W13" i="73"/>
  <c r="AA7" i="82"/>
  <c r="AP11" i="73"/>
  <c r="AG22" i="73"/>
  <c r="K23" i="82"/>
  <c r="S9" i="82"/>
  <c r="K6" i="82"/>
  <c r="G23" i="82"/>
  <c r="H53" i="72"/>
  <c r="AR17" i="73"/>
  <c r="B31" i="73"/>
  <c r="K14" i="73"/>
  <c r="K40" i="82"/>
  <c r="AH24" i="73"/>
  <c r="AP53" i="72"/>
  <c r="AH22" i="73"/>
  <c r="X22" i="73"/>
  <c r="AD25" i="73"/>
  <c r="X13" i="72"/>
  <c r="AG11" i="72"/>
  <c r="AT10" i="72"/>
  <c r="D26" i="73"/>
  <c r="AE11" i="73"/>
  <c r="AI33" i="82"/>
  <c r="X21" i="82"/>
  <c r="F32" i="73"/>
  <c r="AO22" i="73"/>
  <c r="AM37" i="82"/>
  <c r="AH56" i="72"/>
  <c r="AN10" i="73"/>
  <c r="I6" i="82"/>
  <c r="K35" i="82"/>
  <c r="R16" i="72"/>
  <c r="C4" i="72"/>
  <c r="L23" i="82"/>
  <c r="AP35" i="72"/>
  <c r="AI31" i="73"/>
  <c r="F38" i="72"/>
  <c r="AM45" i="82"/>
  <c r="AE10" i="72"/>
  <c r="S47" i="82"/>
  <c r="AL17" i="72"/>
  <c r="O42" i="82"/>
  <c r="AI47" i="82"/>
  <c r="AQ10" i="72"/>
  <c r="Z55" i="72"/>
  <c r="AB13" i="72"/>
  <c r="K22" i="73"/>
  <c r="AV12" i="72"/>
  <c r="AC15" i="73"/>
  <c r="AE22" i="73"/>
  <c r="AH17" i="72"/>
  <c r="C24" i="73"/>
  <c r="F30" i="82"/>
  <c r="AC5" i="82"/>
  <c r="AM20" i="72"/>
  <c r="Y5" i="82"/>
  <c r="AC12" i="73"/>
  <c r="D18" i="82"/>
  <c r="R40" i="72"/>
  <c r="M3" i="82"/>
  <c r="D12" i="82"/>
  <c r="D40" i="82"/>
  <c r="Q30" i="82"/>
  <c r="E11" i="73"/>
  <c r="AI20" i="73"/>
  <c r="AL14" i="73"/>
  <c r="V9" i="72"/>
  <c r="AL10" i="73"/>
  <c r="AS9" i="72"/>
  <c r="G37" i="82"/>
  <c r="AW14" i="73"/>
  <c r="M27" i="73"/>
  <c r="N39" i="72"/>
  <c r="AW20" i="73"/>
  <c r="AL51" i="72"/>
  <c r="AS19" i="73"/>
  <c r="AD23" i="82"/>
  <c r="AL6" i="72"/>
  <c r="M36" i="82"/>
  <c r="E9" i="82"/>
  <c r="AN34" i="72"/>
  <c r="AN21" i="73"/>
  <c r="AR54" i="72"/>
  <c r="S16" i="72"/>
  <c r="M23" i="82"/>
  <c r="AR8" i="72"/>
  <c r="K15" i="82"/>
  <c r="L11" i="73"/>
  <c r="AN7" i="82"/>
  <c r="M20" i="73"/>
  <c r="K32" i="73"/>
  <c r="J7" i="82"/>
  <c r="AD53" i="72"/>
  <c r="AJ54" i="72"/>
  <c r="L15" i="73"/>
  <c r="AK12" i="72"/>
  <c r="Y4" i="72"/>
  <c r="N44" i="82"/>
  <c r="O17" i="72"/>
  <c r="AE14" i="73"/>
  <c r="Y16" i="72"/>
  <c r="AQ21" i="73"/>
  <c r="F53" i="72"/>
  <c r="G11" i="82"/>
  <c r="J10" i="72"/>
  <c r="AN27" i="73"/>
  <c r="AI25" i="73"/>
  <c r="P36" i="72"/>
  <c r="AE17" i="72"/>
  <c r="E30" i="73"/>
  <c r="AS30" i="73"/>
  <c r="G47" i="82"/>
  <c r="AE41" i="82"/>
  <c r="B30" i="73"/>
  <c r="Z52" i="72"/>
  <c r="N14" i="82"/>
  <c r="AM25" i="73"/>
  <c r="AF7" i="72"/>
  <c r="AI6" i="72"/>
  <c r="Q20" i="82"/>
  <c r="L7" i="82"/>
  <c r="L40" i="72"/>
  <c r="M15" i="73"/>
  <c r="AO20" i="73"/>
  <c r="X36" i="72"/>
  <c r="AK10" i="72"/>
  <c r="AS15" i="73"/>
  <c r="AJ10" i="72"/>
  <c r="O23" i="82"/>
  <c r="J36" i="72"/>
  <c r="S11" i="72"/>
  <c r="K10" i="82"/>
  <c r="I24" i="82"/>
  <c r="M21" i="82"/>
  <c r="D50" i="72"/>
  <c r="P32" i="73"/>
  <c r="AI15" i="72"/>
  <c r="AS23" i="73"/>
  <c r="E30" i="82"/>
  <c r="AS28" i="73"/>
  <c r="AM7" i="72"/>
  <c r="AB12" i="72"/>
  <c r="AA15" i="73"/>
  <c r="B29" i="73"/>
  <c r="M13" i="73"/>
  <c r="J40" i="72"/>
  <c r="L26" i="73"/>
  <c r="J41" i="82"/>
  <c r="M13" i="82"/>
  <c r="P27" i="82"/>
  <c r="AK3" i="82"/>
  <c r="F44" i="72"/>
  <c r="V16" i="72"/>
  <c r="AK27" i="82"/>
  <c r="AR56" i="72"/>
  <c r="AO18" i="73"/>
  <c r="AA17" i="82"/>
  <c r="AM4" i="72"/>
  <c r="AL50" i="72"/>
  <c r="V10" i="72"/>
  <c r="AE33" i="82"/>
  <c r="E13" i="72"/>
  <c r="AL17" i="82"/>
  <c r="AP20" i="72"/>
  <c r="AS21" i="73"/>
  <c r="AI4" i="72"/>
  <c r="U10" i="73"/>
  <c r="F29" i="82"/>
  <c r="AV28" i="73"/>
  <c r="AN45" i="82"/>
  <c r="L8" i="82"/>
  <c r="M23" i="73"/>
  <c r="AP55" i="72"/>
  <c r="R16" i="73"/>
  <c r="R11" i="72"/>
  <c r="P14" i="72"/>
  <c r="P15" i="72"/>
  <c r="Y47" i="82"/>
  <c r="AO11" i="73"/>
  <c r="O11" i="82"/>
  <c r="R32" i="73"/>
  <c r="K29" i="73"/>
  <c r="E28" i="73"/>
  <c r="AN26" i="73"/>
  <c r="AD38" i="72"/>
  <c r="H3" i="82"/>
  <c r="AA12" i="73"/>
  <c r="AR37" i="72"/>
  <c r="V43" i="82"/>
  <c r="P13" i="73"/>
  <c r="AH41" i="72"/>
  <c r="AO13" i="82"/>
  <c r="AN39" i="82"/>
  <c r="V17" i="82"/>
  <c r="Q36" i="82"/>
  <c r="AF32" i="73"/>
  <c r="L20" i="72"/>
  <c r="Z17" i="73"/>
  <c r="AI45" i="82"/>
  <c r="D3" i="82"/>
  <c r="AN16" i="72"/>
  <c r="E20" i="73"/>
  <c r="G25" i="73"/>
  <c r="AN15" i="82"/>
  <c r="X5" i="72"/>
  <c r="AE16" i="72"/>
  <c r="Q12" i="82"/>
  <c r="I23" i="82"/>
  <c r="G26" i="73"/>
  <c r="I30" i="82"/>
  <c r="AU20" i="72"/>
  <c r="J32" i="82"/>
  <c r="O17" i="82"/>
  <c r="O6" i="82"/>
  <c r="O38" i="82"/>
  <c r="J6" i="72"/>
  <c r="AE25" i="82"/>
  <c r="F31" i="82"/>
  <c r="AL11" i="73"/>
  <c r="AJ26" i="73"/>
  <c r="AD31" i="73"/>
  <c r="AN40" i="72"/>
  <c r="AA8" i="72"/>
  <c r="AK21" i="73"/>
  <c r="AL20" i="73"/>
  <c r="AT33" i="82"/>
  <c r="I5" i="82"/>
  <c r="Z5" i="82"/>
  <c r="AO37" i="82"/>
  <c r="R15" i="73"/>
  <c r="AT15" i="73"/>
  <c r="L14" i="72"/>
  <c r="Y29" i="82"/>
  <c r="O6" i="72"/>
  <c r="J39" i="82"/>
  <c r="AN35" i="82"/>
  <c r="T39" i="72"/>
  <c r="K20" i="73"/>
  <c r="K19" i="82"/>
  <c r="R26" i="73"/>
  <c r="AM24" i="73"/>
  <c r="AP44" i="72"/>
  <c r="J19" i="82"/>
  <c r="AV22" i="73"/>
  <c r="F24" i="73"/>
  <c r="D43" i="82"/>
  <c r="H37" i="82"/>
  <c r="D25" i="82"/>
  <c r="L46" i="82"/>
  <c r="AN38" i="72"/>
  <c r="U6" i="72"/>
  <c r="G41" i="82"/>
  <c r="E45" i="82"/>
  <c r="D39" i="82"/>
  <c r="AL30" i="73"/>
  <c r="X19" i="73"/>
  <c r="AV39" i="72"/>
  <c r="Q28" i="73"/>
  <c r="I9" i="72"/>
  <c r="P28" i="82"/>
  <c r="F54" i="72"/>
  <c r="R12" i="73"/>
  <c r="O12" i="72"/>
  <c r="AH53" i="72"/>
  <c r="AK19" i="73"/>
  <c r="AO29" i="73"/>
  <c r="O28" i="82"/>
  <c r="AA33" i="82"/>
  <c r="AU8" i="72"/>
  <c r="AE28" i="73"/>
  <c r="L37" i="72"/>
  <c r="Z54" i="72"/>
  <c r="AB41" i="72"/>
  <c r="AJ15" i="82"/>
  <c r="P10" i="72"/>
  <c r="H51" i="72"/>
  <c r="B28" i="73"/>
  <c r="AB9" i="82"/>
  <c r="AC23" i="82"/>
  <c r="B16" i="73"/>
  <c r="D15" i="82"/>
  <c r="AH54" i="72"/>
  <c r="J53" i="72"/>
  <c r="AU32" i="73"/>
  <c r="V25" i="73"/>
  <c r="R8" i="72"/>
  <c r="T56" i="72"/>
  <c r="T52" i="72"/>
  <c r="E14" i="82"/>
  <c r="O29" i="82"/>
  <c r="AD39" i="82"/>
  <c r="S32" i="82"/>
  <c r="K18" i="82"/>
  <c r="AO11" i="72"/>
  <c r="M25" i="73"/>
  <c r="X31" i="73"/>
  <c r="K21" i="82"/>
  <c r="I13" i="72"/>
  <c r="D37" i="72"/>
  <c r="R20" i="72"/>
  <c r="F12" i="72"/>
  <c r="AO8" i="72"/>
  <c r="L16" i="82"/>
  <c r="Z37" i="72"/>
  <c r="AU30" i="73"/>
  <c r="V22" i="73"/>
  <c r="I43" i="82"/>
  <c r="R55" i="72"/>
  <c r="F12" i="73"/>
  <c r="AF34" i="72"/>
  <c r="AS12" i="73"/>
  <c r="AL41" i="82"/>
  <c r="AT27" i="82"/>
  <c r="AS27" i="73"/>
  <c r="Q35" i="82"/>
  <c r="S3" i="82"/>
  <c r="S37" i="82"/>
  <c r="E35" i="82"/>
  <c r="R50" i="72"/>
  <c r="F19" i="73"/>
  <c r="M33" i="82"/>
  <c r="AD40" i="72"/>
  <c r="D28" i="82"/>
  <c r="S18" i="82"/>
  <c r="W22" i="73"/>
  <c r="F13" i="82"/>
  <c r="L45" i="82"/>
  <c r="AO21" i="73"/>
  <c r="F7" i="72"/>
  <c r="AI7" i="82"/>
  <c r="Z23" i="73"/>
  <c r="AW26" i="73"/>
  <c r="M38" i="82"/>
  <c r="AG14" i="73"/>
  <c r="S12" i="82"/>
  <c r="N37" i="82"/>
  <c r="P21" i="73"/>
  <c r="AH36" i="72"/>
  <c r="AM21" i="82"/>
  <c r="G35" i="82"/>
  <c r="J34" i="72"/>
  <c r="N41" i="72"/>
  <c r="P25" i="82"/>
  <c r="AI16" i="72"/>
  <c r="D30" i="73"/>
  <c r="AR21" i="73"/>
  <c r="G26" i="82"/>
  <c r="AQ27" i="73"/>
  <c r="AM15" i="72"/>
  <c r="AO10" i="73"/>
  <c r="T53" i="72"/>
  <c r="Y15" i="73"/>
  <c r="AV23" i="73"/>
  <c r="Q40" i="82"/>
  <c r="O4" i="82"/>
  <c r="AW16" i="73"/>
  <c r="AP17" i="72"/>
  <c r="Z29" i="82"/>
  <c r="AH51" i="72"/>
  <c r="AE31" i="73"/>
  <c r="AH3" i="82"/>
  <c r="P9" i="82"/>
  <c r="AD3" i="82"/>
  <c r="AA10" i="72"/>
  <c r="X15" i="72"/>
  <c r="AO33" i="82"/>
  <c r="F9" i="72"/>
  <c r="P13" i="82"/>
  <c r="H4" i="82"/>
  <c r="AD14" i="73"/>
  <c r="AL23" i="82"/>
  <c r="O18" i="82"/>
  <c r="V21" i="82"/>
  <c r="AH17" i="82"/>
  <c r="AQ22" i="73"/>
  <c r="AJ5" i="82"/>
  <c r="AB38" i="72"/>
  <c r="D17" i="82"/>
  <c r="AP36" i="72"/>
  <c r="P15" i="82"/>
  <c r="U11" i="72"/>
  <c r="N33" i="82"/>
  <c r="Y23" i="82"/>
  <c r="AA4" i="72"/>
  <c r="R44" i="72"/>
  <c r="AT26" i="73"/>
  <c r="L13" i="72"/>
  <c r="I10" i="82"/>
  <c r="AO20" i="72"/>
  <c r="Q31" i="73"/>
  <c r="F15" i="72"/>
  <c r="AA29" i="82"/>
  <c r="AJ16" i="73"/>
  <c r="H42" i="82"/>
  <c r="H55" i="72"/>
  <c r="X16" i="72"/>
  <c r="B26" i="73"/>
  <c r="AJ17" i="72"/>
  <c r="AA18" i="73"/>
  <c r="AD10" i="72"/>
  <c r="AV54" i="72"/>
  <c r="W16" i="72"/>
  <c r="AH47" i="82"/>
  <c r="AU18" i="73"/>
  <c r="E22" i="82"/>
  <c r="AD54" i="72"/>
  <c r="AJ29" i="73"/>
  <c r="K46" i="82"/>
  <c r="X7" i="82"/>
  <c r="P34" i="82"/>
  <c r="AL13" i="73"/>
  <c r="AL21" i="73"/>
  <c r="N35" i="72"/>
  <c r="AD15" i="72"/>
  <c r="AA20" i="73"/>
  <c r="AD16" i="73"/>
  <c r="O8" i="82"/>
  <c r="AP16" i="73"/>
  <c r="E12" i="73"/>
  <c r="AO19" i="73"/>
  <c r="J25" i="82"/>
  <c r="Q12" i="72"/>
  <c r="AF16" i="73"/>
  <c r="W4" i="72"/>
  <c r="AQ31" i="73"/>
  <c r="O9" i="82"/>
  <c r="Z8" i="72"/>
  <c r="O39" i="82"/>
  <c r="Z23" i="82"/>
  <c r="AV29" i="73"/>
  <c r="Q29" i="82"/>
  <c r="H37" i="72"/>
  <c r="Q3" i="82"/>
  <c r="M24" i="73"/>
  <c r="Y11" i="72"/>
  <c r="AI17" i="72"/>
  <c r="AF53" i="72"/>
  <c r="S41" i="82"/>
  <c r="AL54" i="72"/>
  <c r="AG41" i="82"/>
  <c r="R28" i="73"/>
  <c r="P24" i="82"/>
  <c r="H15" i="82"/>
  <c r="Q8" i="82"/>
  <c r="AB37" i="72"/>
  <c r="H9" i="72"/>
  <c r="AP10" i="73"/>
  <c r="AL21" i="82"/>
  <c r="AV7" i="72"/>
  <c r="C17" i="72"/>
  <c r="L17" i="73"/>
  <c r="G30" i="73"/>
  <c r="AJ9" i="72"/>
  <c r="AG33" i="82"/>
  <c r="P30" i="82"/>
  <c r="G12" i="72"/>
  <c r="S15" i="82"/>
  <c r="U16" i="73"/>
  <c r="D18" i="73"/>
  <c r="N5" i="82"/>
  <c r="M20" i="72"/>
  <c r="L13" i="82"/>
  <c r="R19" i="73"/>
  <c r="G22" i="73"/>
  <c r="L39" i="72"/>
  <c r="AT15" i="82"/>
  <c r="G42" i="82"/>
  <c r="L20" i="82"/>
  <c r="AA16" i="73"/>
  <c r="U14" i="73"/>
  <c r="W28" i="73"/>
  <c r="AD5" i="72"/>
  <c r="V17" i="73"/>
  <c r="AJ14" i="72"/>
  <c r="AE23" i="73"/>
  <c r="AJ51" i="72"/>
  <c r="J55" i="72"/>
  <c r="Z17" i="82"/>
  <c r="F25" i="73"/>
  <c r="AH11" i="72"/>
  <c r="M31" i="82"/>
  <c r="AF51" i="72"/>
  <c r="X53" i="72"/>
  <c r="O15" i="82"/>
  <c r="U23" i="73"/>
  <c r="AB17" i="73"/>
  <c r="AF15" i="72"/>
  <c r="AL37" i="72"/>
  <c r="AT45" i="82"/>
  <c r="K36" i="82"/>
  <c r="N27" i="82"/>
  <c r="AH27" i="73"/>
  <c r="AM25" i="82"/>
  <c r="P9" i="72"/>
  <c r="AG8" i="72"/>
  <c r="X45" i="82"/>
  <c r="AM29" i="82"/>
  <c r="AP45" i="72"/>
  <c r="AM5" i="82"/>
  <c r="AI27" i="73"/>
  <c r="S11" i="82"/>
  <c r="F6" i="72"/>
  <c r="AE10" i="73"/>
  <c r="AK26" i="73"/>
  <c r="E12" i="72"/>
  <c r="AV11" i="73"/>
  <c r="AN6" i="72"/>
  <c r="V56" i="72"/>
  <c r="AB32" i="73"/>
  <c r="AN5" i="72"/>
  <c r="L37" i="82"/>
  <c r="D39" i="72"/>
  <c r="M8" i="82"/>
  <c r="H34" i="72"/>
  <c r="S9" i="72"/>
  <c r="AK45" i="82"/>
  <c r="AJ28" i="73"/>
  <c r="AJ41" i="72"/>
  <c r="S22" i="82"/>
  <c r="Z27" i="82"/>
  <c r="AQ11" i="72"/>
  <c r="D54" i="72"/>
  <c r="E20" i="82"/>
  <c r="AF27" i="73"/>
  <c r="M12" i="72"/>
  <c r="AT47" i="82"/>
  <c r="G14" i="82"/>
  <c r="L45" i="72"/>
  <c r="Z19" i="82"/>
  <c r="U18" i="73"/>
  <c r="Q39" i="82"/>
  <c r="AL25" i="73"/>
  <c r="N16" i="82"/>
  <c r="AF38" i="72"/>
  <c r="AB16" i="73"/>
  <c r="X54" i="72"/>
  <c r="AP6" i="72"/>
  <c r="L33" i="82"/>
  <c r="O7" i="72"/>
  <c r="O7" i="82"/>
  <c r="AG21" i="73"/>
  <c r="F13" i="72"/>
  <c r="AJ19" i="82"/>
  <c r="X33" i="82"/>
  <c r="AI28" i="73"/>
  <c r="M18" i="73"/>
  <c r="AN23" i="73"/>
  <c r="M10" i="82"/>
  <c r="G43" i="82"/>
  <c r="AI21" i="73"/>
  <c r="AG29" i="73"/>
  <c r="Y3" i="82"/>
  <c r="AD55" i="72"/>
  <c r="AI10" i="72"/>
  <c r="W19" i="73"/>
  <c r="H28" i="82"/>
  <c r="Z21" i="73"/>
  <c r="M14" i="73"/>
  <c r="O31" i="82"/>
  <c r="AM28" i="73"/>
  <c r="AR11" i="72"/>
  <c r="AF45" i="72"/>
  <c r="AW13" i="73"/>
  <c r="R22" i="73"/>
  <c r="AD10" i="73"/>
  <c r="V24" i="73"/>
  <c r="AM9" i="82"/>
  <c r="Q14" i="82"/>
  <c r="AF20" i="73"/>
  <c r="S13" i="82"/>
  <c r="AC13" i="73"/>
  <c r="J38" i="82"/>
  <c r="AQ15" i="72"/>
  <c r="AT29" i="73"/>
  <c r="AF11" i="73"/>
  <c r="Q38" i="82"/>
  <c r="AB15" i="73"/>
  <c r="AE13" i="72"/>
  <c r="AL7" i="82"/>
  <c r="I13" i="82"/>
  <c r="AQ16" i="73"/>
  <c r="X20" i="72"/>
  <c r="U30" i="73"/>
  <c r="X32" i="73"/>
  <c r="Q28" i="82"/>
  <c r="AV8" i="72"/>
  <c r="AI18" i="73"/>
  <c r="AC32" i="73"/>
  <c r="AB11" i="73"/>
  <c r="Q18" i="82"/>
  <c r="S25" i="82"/>
  <c r="L7" i="72"/>
  <c r="AP26" i="73"/>
  <c r="E27" i="73"/>
  <c r="AB54" i="72"/>
  <c r="AP32" i="73"/>
  <c r="AJ39" i="72"/>
  <c r="AN14" i="73"/>
  <c r="AJ33" i="82"/>
  <c r="AW12" i="73"/>
  <c r="U13" i="73"/>
  <c r="L28" i="73"/>
  <c r="F5" i="72"/>
  <c r="Q5" i="82"/>
  <c r="AE31" i="82"/>
  <c r="L9" i="82"/>
  <c r="Z22" i="73"/>
  <c r="Q42" i="82"/>
  <c r="W17" i="72"/>
  <c r="O45" i="82"/>
  <c r="L40" i="82"/>
  <c r="J13" i="72"/>
  <c r="AG13" i="72"/>
  <c r="S8" i="82"/>
  <c r="N8" i="82"/>
  <c r="J45" i="72"/>
  <c r="F7" i="82"/>
  <c r="AR34" i="72"/>
  <c r="AF19" i="73"/>
  <c r="AL8" i="72"/>
  <c r="AL45" i="72"/>
  <c r="Q20" i="73"/>
  <c r="M22" i="73"/>
  <c r="Z35" i="72"/>
  <c r="O22" i="82"/>
  <c r="R5" i="72"/>
  <c r="Y17" i="73"/>
  <c r="AM14" i="72"/>
  <c r="K47" i="82"/>
  <c r="O36" i="82"/>
  <c r="AP20" i="73"/>
  <c r="AN43" i="82"/>
  <c r="V12" i="73"/>
  <c r="AN11" i="72"/>
  <c r="J2" i="82"/>
  <c r="AJ52" i="72"/>
  <c r="AV6" i="72"/>
  <c r="AB45" i="72"/>
  <c r="V44" i="72"/>
  <c r="AG19" i="73"/>
  <c r="AC29" i="73"/>
  <c r="J14" i="82"/>
  <c r="AH19" i="82"/>
  <c r="M34" i="82"/>
  <c r="AN3" i="82"/>
  <c r="AV19" i="73"/>
  <c r="O2" i="82"/>
  <c r="AA31" i="82"/>
  <c r="B19" i="73"/>
  <c r="AV27" i="73"/>
  <c r="AN37" i="82"/>
  <c r="AK13" i="72"/>
  <c r="AA24" i="73"/>
  <c r="Z7" i="72"/>
  <c r="AF16" i="72"/>
  <c r="B10" i="73"/>
  <c r="X15" i="73"/>
  <c r="R18" i="73"/>
  <c r="I26" i="82"/>
  <c r="K14" i="82"/>
  <c r="Z51" i="72"/>
  <c r="F40" i="72"/>
  <c r="L24" i="82"/>
  <c r="P21" i="82"/>
  <c r="AK17" i="82"/>
  <c r="N10" i="72"/>
  <c r="M11" i="82"/>
  <c r="AG18" i="73"/>
  <c r="Z13" i="72"/>
  <c r="AD19" i="82"/>
  <c r="AT24" i="73"/>
  <c r="S29" i="82"/>
  <c r="H44" i="72"/>
  <c r="P52" i="72"/>
  <c r="H8" i="82"/>
  <c r="S26" i="82"/>
  <c r="J51" i="72"/>
  <c r="AS29" i="73"/>
  <c r="H9" i="82"/>
  <c r="W10" i="72"/>
  <c r="K11" i="72"/>
  <c r="M28" i="73"/>
  <c r="F8" i="72"/>
  <c r="Z5" i="72"/>
  <c r="L27" i="73"/>
  <c r="AM17" i="82"/>
  <c r="AH17" i="73"/>
  <c r="AP27" i="73"/>
  <c r="L21" i="73"/>
  <c r="AJ16" i="72"/>
  <c r="AB5" i="72"/>
  <c r="AE20" i="73"/>
  <c r="AP28" i="72"/>
  <c r="C10" i="73"/>
  <c r="C13" i="72"/>
  <c r="AC47" i="82"/>
  <c r="AJ43" i="82"/>
  <c r="AJ27" i="82"/>
  <c r="G23" i="73"/>
  <c r="M44" i="82"/>
  <c r="J8" i="72"/>
  <c r="AM6" i="72"/>
  <c r="K43" i="82"/>
  <c r="U27" i="73"/>
  <c r="AU19" i="73"/>
  <c r="F21" i="82"/>
  <c r="AE17" i="73"/>
  <c r="Y39" i="82"/>
  <c r="AK11" i="72"/>
  <c r="N37" i="72"/>
  <c r="P17" i="82"/>
  <c r="G29" i="82"/>
  <c r="M29" i="73"/>
  <c r="K19" i="73"/>
  <c r="L18" i="73"/>
  <c r="P7" i="82"/>
  <c r="K38" i="82"/>
  <c r="AN50" i="72"/>
  <c r="AN18" i="73"/>
  <c r="AQ5" i="72"/>
  <c r="AS20" i="72"/>
  <c r="D17" i="73"/>
  <c r="L32" i="73"/>
  <c r="L12" i="82"/>
  <c r="I12" i="82"/>
  <c r="AR14" i="72"/>
  <c r="AB29" i="82"/>
  <c r="Q10" i="82"/>
  <c r="AN13" i="72"/>
  <c r="E19" i="82"/>
  <c r="K3" i="82"/>
  <c r="AL34" i="72"/>
  <c r="AV10" i="72"/>
  <c r="N7" i="72"/>
  <c r="I6" i="72"/>
  <c r="M18" i="82"/>
  <c r="AE5" i="82"/>
  <c r="M4" i="82"/>
  <c r="D12" i="73"/>
  <c r="G7" i="72"/>
  <c r="T12" i="72"/>
  <c r="AD28" i="73"/>
  <c r="D7" i="72"/>
  <c r="L16" i="72"/>
  <c r="AB21" i="82"/>
  <c r="F28" i="73"/>
  <c r="B18" i="73"/>
  <c r="D11" i="82"/>
  <c r="AW28" i="73"/>
  <c r="K2" i="82"/>
  <c r="E44" i="82"/>
  <c r="AF29" i="73"/>
  <c r="W21" i="73"/>
  <c r="AP39" i="72"/>
  <c r="C19" i="73"/>
  <c r="G30" i="82"/>
  <c r="AE26" i="73"/>
  <c r="AT22" i="73"/>
  <c r="AL5" i="72"/>
  <c r="AL13" i="82"/>
  <c r="L38" i="72"/>
  <c r="AH12" i="73"/>
  <c r="AU31" i="73"/>
  <c r="Q16" i="82"/>
  <c r="AG43" i="82"/>
  <c r="S5" i="72"/>
  <c r="AM17" i="72"/>
  <c r="V45" i="72"/>
  <c r="R15" i="72"/>
  <c r="L43" i="82"/>
  <c r="AU21" i="73"/>
  <c r="J10" i="82"/>
  <c r="K12" i="82"/>
  <c r="AH5" i="72"/>
  <c r="AA5" i="72"/>
  <c r="AD47" i="82"/>
  <c r="AJ10" i="73"/>
  <c r="L29" i="82"/>
  <c r="K12" i="72"/>
  <c r="K10" i="73"/>
  <c r="X52" i="72"/>
  <c r="N9" i="82"/>
  <c r="D34" i="72"/>
  <c r="B24" i="73"/>
  <c r="V53" i="72"/>
  <c r="G31" i="73"/>
  <c r="S33" i="82"/>
  <c r="K30" i="73"/>
  <c r="S45" i="82"/>
  <c r="S34" i="82"/>
  <c r="G24" i="82"/>
  <c r="AF4" i="72"/>
  <c r="M14" i="72"/>
  <c r="AC23" i="73"/>
  <c r="Q26" i="82"/>
  <c r="M6" i="82"/>
  <c r="AD18" i="73"/>
  <c r="AL39" i="72"/>
  <c r="J37" i="72"/>
  <c r="AA25" i="73"/>
  <c r="I17" i="72"/>
  <c r="C20" i="73"/>
  <c r="AJ53" i="72"/>
  <c r="D38" i="82"/>
  <c r="L25" i="82"/>
  <c r="P20" i="82"/>
  <c r="AK7" i="72"/>
  <c r="AP37" i="72"/>
  <c r="R4" i="72"/>
  <c r="AU6" i="72"/>
  <c r="Z25" i="82"/>
  <c r="F22" i="73"/>
  <c r="N43" i="82"/>
  <c r="Z18" i="73"/>
  <c r="G38" i="82"/>
  <c r="J54" i="72"/>
  <c r="AO47" i="82"/>
  <c r="G27" i="82"/>
  <c r="AH45" i="82"/>
  <c r="J21" i="82"/>
  <c r="AM15" i="73"/>
  <c r="AG15" i="82"/>
  <c r="H10" i="72"/>
  <c r="AG47" i="82"/>
  <c r="AJ36" i="72"/>
  <c r="R10" i="72"/>
  <c r="AB11" i="82"/>
  <c r="V19" i="73"/>
  <c r="AB28" i="72"/>
  <c r="AR20" i="72"/>
  <c r="X35" i="82"/>
  <c r="AG14" i="72"/>
  <c r="K17" i="73"/>
  <c r="AH15" i="72"/>
  <c r="Z7" i="82"/>
  <c r="AI16" i="73"/>
  <c r="AP31" i="73"/>
  <c r="P50" i="72"/>
  <c r="Q9" i="72"/>
  <c r="AS14" i="73"/>
  <c r="T55" i="72"/>
  <c r="Y25" i="73"/>
  <c r="D11" i="72"/>
  <c r="AV35" i="72"/>
  <c r="R6" i="72"/>
  <c r="AJ11" i="73"/>
  <c r="E46" i="82"/>
  <c r="Y31" i="82"/>
  <c r="AV38" i="72"/>
  <c r="AK33" i="82"/>
  <c r="D16" i="72"/>
  <c r="F10" i="72"/>
  <c r="AR41" i="72"/>
  <c r="G18" i="73"/>
  <c r="AK32" i="73"/>
  <c r="X25" i="82"/>
  <c r="V18" i="73"/>
  <c r="AH18" i="73"/>
  <c r="O8" i="72"/>
  <c r="X44" i="72"/>
  <c r="H32" i="82"/>
  <c r="V35" i="72"/>
  <c r="H20" i="82"/>
  <c r="P29" i="82"/>
  <c r="F20" i="72"/>
  <c r="X10" i="72"/>
  <c r="AB26" i="73"/>
  <c r="AE7" i="82"/>
  <c r="F35" i="72"/>
  <c r="AB10" i="72"/>
  <c r="K12" i="73"/>
  <c r="X50" i="72"/>
  <c r="AD15" i="82"/>
  <c r="L56" i="72"/>
  <c r="M12" i="73"/>
  <c r="M15" i="82"/>
  <c r="AS18" i="73"/>
  <c r="AL16" i="73"/>
  <c r="AC29" i="82"/>
  <c r="D37" i="82"/>
  <c r="M42" i="82"/>
  <c r="AB25" i="73"/>
  <c r="H54" i="72"/>
  <c r="E4" i="72"/>
  <c r="AB6" i="72"/>
  <c r="AP9" i="72"/>
  <c r="X14" i="72"/>
  <c r="U19" i="73"/>
  <c r="P20" i="73"/>
  <c r="AN9" i="72"/>
  <c r="R11" i="73"/>
  <c r="Q21" i="82"/>
  <c r="AB25" i="82"/>
  <c r="X18" i="73"/>
  <c r="G46" i="82"/>
  <c r="AT8" i="72"/>
  <c r="N30" i="82"/>
  <c r="E14" i="72"/>
  <c r="Y15" i="72"/>
  <c r="B23" i="73"/>
  <c r="AQ13" i="72"/>
  <c r="Q10" i="72"/>
  <c r="O3" i="82"/>
  <c r="F14" i="73"/>
  <c r="O5" i="82"/>
  <c r="AI19" i="73"/>
  <c r="X47" i="82"/>
  <c r="AA9" i="82"/>
  <c r="P46" i="82"/>
  <c r="AR32" i="73"/>
  <c r="W32" i="73"/>
  <c r="AD27" i="73"/>
  <c r="V6" i="72"/>
  <c r="V27" i="82"/>
  <c r="E5" i="72"/>
  <c r="Z4" i="72"/>
  <c r="K25" i="73"/>
  <c r="T5" i="72"/>
  <c r="G20" i="82"/>
  <c r="G17" i="72"/>
  <c r="F11" i="82"/>
  <c r="AG29" i="82"/>
  <c r="AO28" i="73"/>
  <c r="AO14" i="73"/>
  <c r="V52" i="72"/>
  <c r="G15" i="72"/>
  <c r="Z15" i="82"/>
  <c r="AU15" i="73"/>
  <c r="AK39" i="82"/>
  <c r="AM32" i="73"/>
  <c r="AT25" i="73"/>
  <c r="AN45" i="72"/>
  <c r="AL27" i="82"/>
  <c r="H12" i="72"/>
  <c r="AO7" i="72"/>
  <c r="AD56" i="72"/>
  <c r="S46" i="82"/>
  <c r="AK20" i="72"/>
  <c r="L21" i="82"/>
  <c r="AF5" i="72"/>
  <c r="P18" i="82"/>
  <c r="O24" i="82"/>
  <c r="AC25" i="73"/>
  <c r="AK20" i="73"/>
  <c r="AL16" i="72"/>
  <c r="AC13" i="82"/>
  <c r="R27" i="73"/>
  <c r="P40" i="82"/>
  <c r="AJ56" i="72"/>
  <c r="AM18" i="73"/>
  <c r="AL9" i="72"/>
  <c r="Q32" i="82"/>
  <c r="AB8" i="72"/>
  <c r="S28" i="82"/>
  <c r="L54" i="72"/>
  <c r="W6" i="72"/>
  <c r="AQ14" i="73"/>
  <c r="P17" i="73"/>
  <c r="J11" i="82"/>
  <c r="AN27" i="82"/>
  <c r="B21" i="73"/>
  <c r="M5" i="82"/>
  <c r="H11" i="82"/>
  <c r="AC18" i="73"/>
  <c r="AV10" i="73"/>
  <c r="G15" i="73"/>
  <c r="S15" i="72"/>
  <c r="W23" i="73"/>
  <c r="S23" i="82"/>
  <c r="X31" i="82"/>
  <c r="AB19" i="73"/>
  <c r="R13" i="73"/>
  <c r="O41" i="82"/>
  <c r="AA14" i="72"/>
  <c r="Y11" i="73"/>
  <c r="V5" i="72"/>
  <c r="X3" i="82"/>
  <c r="G14" i="72"/>
  <c r="AC14" i="72"/>
  <c r="AD41" i="72"/>
  <c r="AG5" i="72"/>
  <c r="AT43" i="82"/>
  <c r="J12" i="72"/>
  <c r="AV13" i="72"/>
  <c r="Z44" i="72"/>
  <c r="AN5" i="82"/>
  <c r="J9" i="72"/>
  <c r="U4" i="72"/>
  <c r="AT53" i="72"/>
  <c r="S5" i="82"/>
  <c r="L4" i="72"/>
  <c r="N9" i="72"/>
  <c r="Q19" i="82"/>
  <c r="AS17" i="72"/>
  <c r="AK15" i="73"/>
  <c r="AJ4" i="72"/>
  <c r="B25" i="73"/>
  <c r="I39" i="82"/>
  <c r="AQ30" i="73"/>
  <c r="S4" i="82"/>
  <c r="AT11" i="82"/>
  <c r="Q14" i="72"/>
  <c r="AS24" i="73"/>
  <c r="K5" i="72"/>
  <c r="AN29" i="73"/>
  <c r="T17" i="72"/>
  <c r="R52" i="72"/>
  <c r="M24" i="82"/>
  <c r="AE9" i="82"/>
  <c r="P31" i="73"/>
  <c r="AQ20" i="72"/>
  <c r="C15" i="73"/>
  <c r="AN44" i="72"/>
  <c r="AR29" i="73"/>
  <c r="AU12" i="73"/>
  <c r="O21" i="82"/>
  <c r="AQ16" i="72"/>
  <c r="I35" i="82"/>
  <c r="AG3" i="82"/>
  <c r="AK4" i="72"/>
  <c r="AS16" i="72"/>
  <c r="AK37" i="82"/>
  <c r="AT36" i="72"/>
  <c r="K24" i="73"/>
  <c r="AJ11" i="72"/>
  <c r="K15" i="72"/>
  <c r="D10" i="82"/>
  <c r="AM3" i="82"/>
  <c r="K31" i="82"/>
  <c r="AH28" i="73"/>
  <c r="I2" i="82"/>
  <c r="P42" i="82"/>
  <c r="AR31" i="73"/>
  <c r="Q37" i="82"/>
  <c r="L5" i="72"/>
  <c r="AE20" i="72"/>
  <c r="H44" i="82"/>
  <c r="AJ30" i="73"/>
  <c r="AW31" i="73"/>
  <c r="P54" i="72"/>
  <c r="G8" i="82"/>
  <c r="F17" i="73"/>
  <c r="N53" i="72"/>
  <c r="K31" i="73"/>
  <c r="AF52" i="72"/>
  <c r="V13" i="72"/>
  <c r="AR44" i="72"/>
  <c r="AP14" i="73"/>
  <c r="AR10" i="72"/>
  <c r="J45" i="82"/>
  <c r="AH52" i="72"/>
  <c r="P43" i="82"/>
  <c r="AB51" i="72"/>
  <c r="H6" i="82"/>
  <c r="H16" i="72"/>
  <c r="P12" i="73"/>
  <c r="S42" i="82"/>
  <c r="D51" i="72"/>
  <c r="AK9" i="72"/>
  <c r="AN10" i="72"/>
  <c r="T38" i="72"/>
  <c r="AO35" i="82"/>
  <c r="V20" i="72"/>
  <c r="AQ11" i="73"/>
  <c r="T36" i="72"/>
  <c r="D45" i="82"/>
  <c r="Z26" i="73"/>
  <c r="M10" i="72"/>
  <c r="R14" i="72"/>
  <c r="P2" i="82"/>
  <c r="O10" i="82"/>
  <c r="G14" i="73"/>
  <c r="AG30" i="73"/>
  <c r="T44" i="72"/>
  <c r="D24" i="82"/>
  <c r="AF22" i="73"/>
  <c r="G9" i="72"/>
  <c r="W26" i="73"/>
  <c r="AO16" i="72"/>
  <c r="F23" i="73"/>
  <c r="J38" i="72"/>
  <c r="AJ37" i="82"/>
  <c r="AI30" i="73"/>
  <c r="AH38" i="72"/>
  <c r="Y29" i="73"/>
  <c r="G36" i="82"/>
  <c r="M29" i="82"/>
  <c r="AB39" i="72"/>
  <c r="AP4" i="72"/>
  <c r="U15" i="72"/>
  <c r="F8" i="82"/>
  <c r="X38" i="72"/>
  <c r="X9" i="72"/>
  <c r="AV14" i="73"/>
  <c r="AW19" i="73"/>
  <c r="AI29" i="82"/>
  <c r="AC11" i="73"/>
  <c r="AT10" i="73"/>
  <c r="H5" i="72"/>
  <c r="Z14" i="73"/>
  <c r="AU5" i="72"/>
  <c r="X14" i="73"/>
  <c r="E18" i="73"/>
  <c r="AO39" i="82"/>
  <c r="Y43" i="82"/>
  <c r="K16" i="72"/>
  <c r="AB34" i="72"/>
  <c r="E38" i="82"/>
  <c r="P4" i="82"/>
  <c r="AH15" i="82"/>
  <c r="D41" i="72"/>
  <c r="T54" i="72"/>
  <c r="AJ18" i="73"/>
  <c r="F4" i="82"/>
  <c r="X11" i="73"/>
  <c r="AA17" i="72"/>
  <c r="H17" i="82"/>
  <c r="D6" i="72"/>
  <c r="AC5" i="72"/>
  <c r="F55" i="72"/>
  <c r="P5" i="72"/>
  <c r="I12" i="72"/>
  <c r="H17" i="72"/>
  <c r="I44" i="82"/>
  <c r="AG26" i="73"/>
  <c r="S31" i="82"/>
  <c r="AB4" i="72"/>
  <c r="AR53" i="72"/>
  <c r="AD19" i="73"/>
  <c r="X5" i="82"/>
  <c r="U20" i="73"/>
  <c r="AR5" i="72"/>
  <c r="AK16" i="72"/>
  <c r="AV5" i="72"/>
  <c r="AB12" i="73"/>
  <c r="AO31" i="73"/>
  <c r="E11" i="72"/>
  <c r="AV20" i="73"/>
  <c r="W24" i="73"/>
  <c r="P37" i="72"/>
  <c r="AD27" i="82"/>
  <c r="AS12" i="72"/>
  <c r="G9" i="82"/>
  <c r="P15" i="73"/>
  <c r="Y13" i="73"/>
  <c r="H22" i="82"/>
  <c r="K33" i="82"/>
  <c r="L29" i="73"/>
  <c r="AF10" i="72"/>
  <c r="AT5" i="82"/>
  <c r="AP24" i="73"/>
  <c r="G20" i="73"/>
  <c r="AA23" i="73"/>
  <c r="Q8" i="72"/>
  <c r="D20" i="73"/>
  <c r="AM10" i="72"/>
  <c r="F39" i="82"/>
  <c r="AN25" i="73"/>
  <c r="V30" i="73"/>
  <c r="AA17" i="73"/>
  <c r="AA11" i="82"/>
  <c r="AP40" i="72"/>
  <c r="Y45" i="82"/>
  <c r="C16" i="72"/>
  <c r="AC11" i="82"/>
  <c r="J47" i="82"/>
  <c r="AI11" i="82"/>
  <c r="Q20" i="72"/>
  <c r="AN11" i="73"/>
  <c r="J9" i="82"/>
  <c r="F50" i="72"/>
  <c r="AN16" i="73"/>
  <c r="AV51" i="72"/>
  <c r="AF20" i="72"/>
  <c r="AV17" i="72"/>
  <c r="C12" i="73"/>
  <c r="G5" i="82"/>
  <c r="AI11" i="73"/>
  <c r="I19" i="82"/>
  <c r="AJ55" i="72"/>
  <c r="AD37" i="82"/>
  <c r="I22" i="82"/>
  <c r="Z21" i="82"/>
  <c r="AT12" i="73"/>
  <c r="AC31" i="82"/>
  <c r="G7" i="82"/>
  <c r="Y28" i="73"/>
  <c r="G11" i="72"/>
  <c r="H56" i="72"/>
  <c r="Q16" i="73"/>
  <c r="AR16" i="72"/>
  <c r="AG6" i="72"/>
  <c r="S17" i="72"/>
  <c r="AC17" i="73"/>
  <c r="AO14" i="72"/>
  <c r="P3" i="82"/>
  <c r="AW29" i="73"/>
  <c r="C30" i="73"/>
  <c r="AC4" i="72"/>
  <c r="P44" i="82"/>
  <c r="AH37" i="72"/>
  <c r="AH16" i="73"/>
  <c r="T4" i="72"/>
  <c r="AS15" i="72"/>
  <c r="V41" i="72"/>
  <c r="AD14" i="72"/>
  <c r="AH44" i="72"/>
  <c r="AJ9" i="82"/>
  <c r="AF25" i="73"/>
  <c r="AD7" i="72"/>
  <c r="AF8" i="72"/>
  <c r="J4" i="72"/>
  <c r="AQ14" i="72"/>
  <c r="AD29" i="73"/>
  <c r="AJ7" i="72"/>
  <c r="AN56" i="72"/>
  <c r="I17" i="82"/>
  <c r="H15" i="72"/>
  <c r="AE19" i="73"/>
  <c r="F2" i="82"/>
  <c r="O19" i="82"/>
  <c r="R9" i="72"/>
  <c r="F40" i="82"/>
  <c r="AR13" i="73"/>
  <c r="AU10" i="73"/>
  <c r="P26" i="82"/>
  <c r="AP14" i="72"/>
  <c r="G39" i="82"/>
  <c r="AE23" i="82"/>
  <c r="D46" i="82"/>
  <c r="Y23" i="73"/>
  <c r="G19" i="82"/>
  <c r="P39" i="72"/>
  <c r="Z36" i="72"/>
  <c r="AF6" i="72"/>
  <c r="L22" i="73"/>
  <c r="AT19" i="82"/>
  <c r="W17" i="73"/>
  <c r="AG24" i="73"/>
  <c r="AR6" i="72"/>
  <c r="D11" i="73"/>
  <c r="F46" i="82"/>
  <c r="AT28" i="73"/>
  <c r="G13" i="72"/>
  <c r="O32" i="82"/>
  <c r="F19" i="82"/>
  <c r="AP34" i="72"/>
  <c r="M8" i="72"/>
  <c r="V13" i="73"/>
  <c r="G33" i="82"/>
  <c r="Y17" i="72"/>
  <c r="AO15" i="82"/>
  <c r="P25" i="73"/>
  <c r="X19" i="82"/>
  <c r="AJ23" i="73"/>
  <c r="N56" i="72"/>
  <c r="AV24" i="73"/>
  <c r="V40" i="72"/>
  <c r="Y21" i="73"/>
  <c r="H33" i="82"/>
  <c r="Q11" i="72"/>
  <c r="AU9" i="72"/>
  <c r="C26" i="73"/>
  <c r="AC37" i="82"/>
  <c r="AP52" i="72"/>
  <c r="AD12" i="73"/>
  <c r="AM11" i="73"/>
  <c r="F52" i="72"/>
  <c r="I28" i="82"/>
  <c r="J31" i="82"/>
  <c r="AB27" i="73"/>
  <c r="F37" i="72"/>
  <c r="AU4" i="72"/>
  <c r="I7" i="82"/>
  <c r="U7" i="72"/>
  <c r="S8" i="72"/>
  <c r="AF10" i="73"/>
  <c r="AL20" i="72"/>
  <c r="AB40" i="72"/>
  <c r="S44" i="82"/>
  <c r="AM10" i="73"/>
  <c r="AH45" i="72"/>
  <c r="C16" i="73"/>
  <c r="AO41" i="82"/>
  <c r="N6" i="82"/>
  <c r="Y8" i="72"/>
  <c r="AN28" i="73"/>
  <c r="K25" i="82"/>
  <c r="K11" i="82"/>
  <c r="AM12" i="72"/>
  <c r="Y13" i="72"/>
  <c r="X55" i="72"/>
  <c r="Q34" i="82"/>
  <c r="AR23" i="73"/>
  <c r="AM11" i="82"/>
  <c r="L19" i="82"/>
  <c r="AC14" i="73"/>
  <c r="G12" i="82"/>
  <c r="S4" i="72"/>
  <c r="L12" i="72"/>
  <c r="AN4" i="72"/>
  <c r="P11" i="82"/>
  <c r="S16" i="82"/>
  <c r="P12" i="72"/>
  <c r="AU11" i="72"/>
  <c r="AL5" i="82"/>
  <c r="F15" i="82"/>
  <c r="AL36" i="72"/>
  <c r="E32" i="82"/>
  <c r="AM16" i="72"/>
  <c r="N50" i="72"/>
  <c r="F26" i="82"/>
  <c r="L41" i="82"/>
  <c r="AT5" i="72"/>
  <c r="Z39" i="72"/>
  <c r="Z25" i="73"/>
  <c r="AU23" i="73"/>
  <c r="AI5" i="72"/>
  <c r="R45" i="72"/>
  <c r="C6" i="72"/>
  <c r="V35" i="82"/>
  <c r="L52" i="72"/>
  <c r="P47" i="82"/>
  <c r="F6" i="82"/>
  <c r="AL24" i="73"/>
  <c r="AH21" i="82"/>
  <c r="K26" i="73"/>
  <c r="AA11" i="73"/>
  <c r="AF13" i="72"/>
  <c r="M16" i="73"/>
  <c r="E6" i="72"/>
  <c r="AP38" i="72"/>
  <c r="AO32" i="73"/>
  <c r="AT50" i="72"/>
  <c r="C14" i="73"/>
  <c r="AA10" i="73"/>
  <c r="AL41" i="72"/>
  <c r="AT23" i="82"/>
  <c r="P35" i="82"/>
  <c r="AF50" i="72"/>
  <c r="H13" i="82"/>
  <c r="E3" i="82"/>
  <c r="AT20" i="72"/>
  <c r="AB18" i="73"/>
  <c r="AK22" i="73"/>
  <c r="AH40" i="72"/>
  <c r="Q44" i="82"/>
  <c r="E15" i="72"/>
  <c r="Q7" i="72"/>
  <c r="X26" i="73"/>
  <c r="AB14" i="73"/>
  <c r="AO13" i="73"/>
  <c r="W8" i="72"/>
  <c r="G6" i="82"/>
  <c r="AT31" i="82"/>
  <c r="AK5" i="72"/>
  <c r="V16" i="73"/>
  <c r="AB27" i="82"/>
  <c r="AS10" i="72"/>
  <c r="F5" i="82"/>
  <c r="AK5" i="82"/>
  <c r="AA47" i="82"/>
  <c r="AC28" i="73"/>
  <c r="X6" i="72"/>
  <c r="AT27" i="73"/>
  <c r="AG25" i="82"/>
  <c r="F34" i="72"/>
  <c r="AL29" i="82"/>
  <c r="F26" i="73"/>
  <c r="AF14" i="72"/>
  <c r="Z13" i="82"/>
  <c r="Q17" i="73"/>
  <c r="AE18" i="73"/>
  <c r="G19" i="73"/>
  <c r="AT19" i="73"/>
  <c r="AG28" i="73"/>
  <c r="R20" i="73"/>
  <c r="Y14" i="72"/>
  <c r="AT11" i="73"/>
  <c r="J4" i="82"/>
  <c r="AT52" i="72"/>
  <c r="AL45" i="82"/>
  <c r="D24" i="73"/>
  <c r="AR50" i="72"/>
  <c r="P44" i="72"/>
  <c r="AP23" i="73"/>
  <c r="Z35" i="82"/>
  <c r="AE30" i="73"/>
  <c r="Q23" i="82"/>
  <c r="AL25" i="82"/>
  <c r="AG17" i="72"/>
  <c r="AJ17" i="82"/>
  <c r="AI32" i="73"/>
  <c r="H35" i="72"/>
  <c r="S19" i="82"/>
  <c r="AE21" i="73"/>
  <c r="T16" i="72"/>
  <c r="J5" i="82"/>
  <c r="J30" i="82"/>
  <c r="AC9" i="72"/>
  <c r="AF12" i="73"/>
  <c r="AQ32" i="73"/>
  <c r="Q11" i="73"/>
  <c r="AQ9" i="72"/>
  <c r="M35" i="82"/>
  <c r="AR13" i="72"/>
  <c r="AI12" i="72"/>
  <c r="S14" i="72"/>
  <c r="V23" i="73"/>
  <c r="L13" i="73"/>
  <c r="M7" i="82"/>
  <c r="AK23" i="82"/>
  <c r="AA13" i="72"/>
  <c r="AQ4" i="72"/>
  <c r="AN35" i="72"/>
  <c r="AO27" i="73"/>
  <c r="I45" i="82"/>
  <c r="Z29" i="73"/>
  <c r="K24" i="82"/>
  <c r="L14" i="82"/>
  <c r="AM20" i="73"/>
  <c r="AM7" i="82"/>
  <c r="Z31" i="73"/>
  <c r="D21" i="82"/>
  <c r="AE43" i="82"/>
  <c r="U11" i="73"/>
  <c r="E24" i="73"/>
  <c r="AA29" i="73"/>
  <c r="L10" i="73"/>
  <c r="O37" i="82"/>
  <c r="AC27" i="82"/>
  <c r="P53" i="72"/>
  <c r="AQ20" i="73"/>
  <c r="AA7" i="72"/>
  <c r="S30" i="82"/>
  <c r="AQ12" i="72"/>
  <c r="AA22" i="73"/>
  <c r="E15" i="82"/>
  <c r="D55" i="72"/>
  <c r="AE24" i="73"/>
  <c r="L30" i="73"/>
  <c r="P8" i="82"/>
  <c r="G3" i="82"/>
  <c r="V55" i="72"/>
  <c r="N15" i="82"/>
  <c r="R25" i="73"/>
  <c r="AG13" i="82"/>
  <c r="E24" i="82"/>
  <c r="AM5" i="72"/>
  <c r="I38" i="82"/>
  <c r="AB20" i="73"/>
  <c r="P27" i="73"/>
  <c r="X11" i="82"/>
  <c r="I11" i="82"/>
  <c r="E10" i="72"/>
  <c r="J8" i="82"/>
  <c r="AR38" i="72"/>
  <c r="AD44" i="72"/>
  <c r="L11" i="72"/>
  <c r="N51" i="72"/>
  <c r="U28" i="73"/>
  <c r="AP17" i="73"/>
  <c r="AG27" i="82"/>
  <c r="Z17" i="72"/>
  <c r="AB7" i="72"/>
  <c r="AD43" i="82"/>
  <c r="AR22" i="73"/>
  <c r="L2" i="82"/>
  <c r="AL43" i="82"/>
  <c r="C10" i="72"/>
  <c r="AS13" i="72"/>
  <c r="AL15" i="73"/>
  <c r="B27" i="73"/>
  <c r="I47" i="82"/>
  <c r="AT12" i="72"/>
  <c r="AA43" i="82"/>
  <c r="M12" i="82"/>
  <c r="J5" i="72"/>
  <c r="AL32" i="73"/>
  <c r="V51" i="72"/>
  <c r="G17" i="73"/>
  <c r="AC21" i="82"/>
  <c r="H34" i="82"/>
  <c r="D22" i="73"/>
  <c r="AG5" i="82"/>
  <c r="AF28" i="73"/>
  <c r="AB21" i="73"/>
  <c r="AK11" i="73"/>
  <c r="AL22" i="73"/>
  <c r="AN55" i="72"/>
  <c r="AE6" i="72"/>
  <c r="AR27" i="73"/>
  <c r="H20" i="72"/>
  <c r="P31" i="82"/>
  <c r="P10" i="73"/>
  <c r="AB23" i="82"/>
  <c r="O12" i="82"/>
  <c r="AA5" i="82"/>
  <c r="L35" i="82"/>
  <c r="AP13" i="73"/>
  <c r="AE13" i="82"/>
  <c r="F51" i="72"/>
  <c r="AP56" i="72"/>
  <c r="J42" i="82"/>
  <c r="AJ8" i="72"/>
  <c r="F29" i="73"/>
  <c r="M45" i="82"/>
  <c r="O47" i="82"/>
  <c r="AB20" i="72"/>
  <c r="C14" i="72"/>
  <c r="Q19" i="73"/>
  <c r="N45" i="72"/>
  <c r="R35" i="72"/>
  <c r="D17" i="72"/>
  <c r="I36" i="82"/>
  <c r="K27" i="82"/>
  <c r="W12" i="72"/>
  <c r="N5" i="72"/>
  <c r="M6" i="72"/>
  <c r="V15" i="72"/>
  <c r="AL52" i="72"/>
  <c r="M25" i="82"/>
  <c r="G28" i="73"/>
  <c r="AV18" i="73"/>
  <c r="Y37" i="82"/>
  <c r="N14" i="72"/>
  <c r="AL12" i="72"/>
  <c r="AW10" i="73"/>
  <c r="AN54" i="72"/>
  <c r="AL33" i="82"/>
  <c r="AQ17" i="72"/>
  <c r="AL56" i="72"/>
  <c r="J36" i="82"/>
  <c r="AK43" i="82"/>
  <c r="AE15" i="73"/>
  <c r="W11" i="73"/>
  <c r="M10" i="73"/>
  <c r="AT35" i="72"/>
  <c r="AR55" i="72"/>
  <c r="I16" i="82"/>
  <c r="AL47" i="82"/>
  <c r="AP22" i="73"/>
  <c r="AI17" i="82"/>
  <c r="AO5" i="72"/>
  <c r="S21" i="82"/>
  <c r="AT40" i="72"/>
  <c r="W31" i="73"/>
  <c r="AO6" i="72"/>
  <c r="F16" i="73"/>
  <c r="AT13" i="82"/>
  <c r="AB15" i="82"/>
  <c r="N34" i="72"/>
  <c r="AU17" i="73"/>
  <c r="AN52" i="72"/>
  <c r="F37" i="82"/>
  <c r="AV9" i="72"/>
  <c r="AD35" i="72"/>
  <c r="AA39" i="82"/>
  <c r="AP7" i="72"/>
  <c r="H19" i="82"/>
  <c r="D19" i="82"/>
  <c r="AN33" i="82"/>
  <c r="AO11" i="82"/>
  <c r="AJ11" i="82"/>
  <c r="X41" i="72"/>
  <c r="Y6" i="72"/>
  <c r="N4" i="82"/>
  <c r="N47" i="82"/>
  <c r="T14" i="72"/>
  <c r="AK7" i="82"/>
  <c r="P32" i="82"/>
  <c r="D31" i="82"/>
  <c r="AB36" i="72"/>
  <c r="AT7" i="72"/>
  <c r="Z41" i="72"/>
  <c r="AT56" i="72"/>
  <c r="AS8" i="72"/>
  <c r="N32" i="82"/>
  <c r="D5" i="72"/>
  <c r="I37" i="82"/>
  <c r="AD45" i="82"/>
  <c r="AR30" i="73"/>
  <c r="P35" i="72"/>
  <c r="N40" i="82"/>
  <c r="Z40" i="72"/>
  <c r="V37" i="72"/>
  <c r="S6" i="72"/>
  <c r="M16" i="82"/>
  <c r="AF21" i="73"/>
  <c r="AI27" i="82"/>
  <c r="AC11" i="72"/>
  <c r="I21" i="82"/>
  <c r="W20" i="73"/>
  <c r="AU14" i="72"/>
  <c r="J40" i="82"/>
  <c r="U22" i="73"/>
  <c r="V27" i="73"/>
  <c r="N15" i="72"/>
  <c r="AI5" i="82"/>
  <c r="AP8" i="72"/>
  <c r="AC22" i="73"/>
  <c r="AA45" i="82"/>
  <c r="N8" i="72"/>
  <c r="W13" i="72"/>
  <c r="J39" i="72"/>
  <c r="L5" i="82"/>
  <c r="L47" i="82"/>
  <c r="V36" i="72"/>
  <c r="V14" i="73"/>
  <c r="D52" i="72"/>
  <c r="Z19" i="73"/>
  <c r="AC15" i="82"/>
  <c r="AQ15" i="73"/>
  <c r="AA15" i="82"/>
  <c r="AI20" i="72"/>
  <c r="AO45" i="82"/>
  <c r="J56" i="72"/>
  <c r="F25" i="82"/>
  <c r="AD17" i="82"/>
  <c r="AT21" i="82"/>
  <c r="F45" i="72"/>
  <c r="AN12" i="72"/>
  <c r="C15" i="72"/>
  <c r="Q13" i="73"/>
  <c r="W15" i="73"/>
  <c r="D15" i="73"/>
  <c r="H24" i="82"/>
  <c r="F41" i="82"/>
  <c r="F56" i="72"/>
  <c r="O43" i="82"/>
  <c r="K17" i="82"/>
  <c r="AW15" i="73"/>
  <c r="M30" i="73"/>
  <c r="D21" i="73"/>
  <c r="AH19" i="73"/>
  <c r="AB35" i="72"/>
  <c r="M28" i="82"/>
  <c r="F18" i="73"/>
  <c r="AF18" i="73"/>
  <c r="M16" i="72"/>
  <c r="M39" i="82"/>
  <c r="AP21" i="73"/>
  <c r="AK15" i="82"/>
  <c r="F14" i="82"/>
  <c r="J13" i="82"/>
  <c r="AG13" i="73"/>
  <c r="M40" i="82"/>
  <c r="O40" i="82"/>
  <c r="T9" i="72"/>
  <c r="I20" i="72"/>
  <c r="E31" i="82"/>
  <c r="K27" i="73"/>
  <c r="D16" i="73"/>
  <c r="AD20" i="72"/>
  <c r="I46" i="82"/>
  <c r="F20" i="73"/>
  <c r="AO12" i="73"/>
  <c r="AM23" i="73"/>
  <c r="V21" i="73"/>
  <c r="AF56" i="72"/>
  <c r="M9" i="72"/>
  <c r="Q30" i="73"/>
  <c r="V15" i="73"/>
  <c r="D56" i="72"/>
  <c r="K34" i="82"/>
  <c r="AL29" i="73"/>
  <c r="AV14" i="72"/>
  <c r="Z34" i="72"/>
  <c r="M19" i="82"/>
  <c r="V39" i="72"/>
  <c r="Q29" i="73"/>
  <c r="P13" i="72"/>
  <c r="U26" i="73"/>
  <c r="AB33" i="82"/>
  <c r="F9" i="82"/>
  <c r="L24" i="73"/>
  <c r="D7" i="82"/>
  <c r="H7" i="72"/>
  <c r="AO5" i="82"/>
  <c r="AN14" i="72"/>
  <c r="L41" i="72"/>
  <c r="AH55" i="72"/>
  <c r="S2" i="82"/>
  <c r="Q25" i="82"/>
  <c r="H39" i="72"/>
  <c r="AH15" i="73"/>
  <c r="AD45" i="72"/>
  <c r="F47" i="82"/>
  <c r="AH39" i="82"/>
  <c r="R54" i="72"/>
  <c r="K26" i="82"/>
  <c r="N19" i="82"/>
  <c r="O16" i="72"/>
  <c r="J27" i="82"/>
  <c r="AV45" i="72"/>
  <c r="K13" i="73"/>
  <c r="E13" i="73"/>
  <c r="AJ13" i="82"/>
  <c r="E8" i="72"/>
  <c r="AR16" i="73"/>
  <c r="J22" i="82"/>
  <c r="AD25" i="82"/>
  <c r="AO7" i="82"/>
  <c r="AT23" i="73"/>
  <c r="S40" i="82"/>
  <c r="C22" i="73"/>
  <c r="AT16" i="72"/>
  <c r="L25" i="73"/>
  <c r="L10" i="72"/>
  <c r="AV44" i="72"/>
  <c r="AB15" i="72"/>
  <c r="AG16" i="73"/>
  <c r="G15" i="82"/>
  <c r="L17" i="82"/>
  <c r="L3" i="82"/>
  <c r="AB10" i="73"/>
  <c r="AO25" i="82"/>
  <c r="Q4" i="72"/>
  <c r="G2" i="82"/>
  <c r="D15" i="72"/>
  <c r="H14" i="72"/>
  <c r="AT30" i="73"/>
  <c r="AN36" i="72"/>
  <c r="L12" i="73"/>
  <c r="AC19" i="82"/>
  <c r="AJ32" i="73"/>
  <c r="Z32" i="73"/>
  <c r="F36" i="82"/>
  <c r="V19" i="82"/>
  <c r="B17" i="73"/>
  <c r="AB35" i="82"/>
  <c r="J20" i="72"/>
  <c r="Q41" i="82"/>
  <c r="V25" i="82"/>
  <c r="AR17" i="72"/>
  <c r="AC15" i="72"/>
  <c r="AM23" i="82"/>
  <c r="J18" i="82"/>
  <c r="Y31" i="73"/>
  <c r="E43" i="82"/>
  <c r="L8" i="72"/>
  <c r="E34" i="82"/>
  <c r="AU12" i="72"/>
  <c r="P6" i="82"/>
  <c r="N44" i="72"/>
  <c r="O9" i="72"/>
  <c r="G25" i="82"/>
  <c r="V11" i="72"/>
  <c r="AR24" i="73"/>
  <c r="AJ15" i="72"/>
  <c r="D13" i="82"/>
  <c r="AI13" i="73"/>
  <c r="AV16" i="73"/>
  <c r="AK18" i="73"/>
  <c r="J52" i="72"/>
  <c r="E11" i="82"/>
  <c r="AF23" i="73"/>
  <c r="AC17" i="82"/>
  <c r="AD26" i="73"/>
  <c r="L44" i="82"/>
  <c r="AN19" i="82"/>
  <c r="AF39" i="72"/>
  <c r="E26" i="82"/>
  <c r="F28" i="82"/>
  <c r="P41" i="82"/>
  <c r="G20" i="72"/>
  <c r="AQ8" i="72"/>
  <c r="AG12" i="73"/>
  <c r="Q22" i="73"/>
  <c r="H36" i="72"/>
  <c r="E40" i="82"/>
  <c r="AH8" i="72"/>
  <c r="AN29" i="82"/>
  <c r="D27" i="82"/>
  <c r="L18" i="82"/>
  <c r="AS5" i="72"/>
  <c r="J37" i="82"/>
  <c r="M14" i="82"/>
  <c r="F32" i="82"/>
  <c r="N25" i="82"/>
  <c r="Y5" i="72"/>
  <c r="P36" i="82"/>
  <c r="M43" i="82"/>
  <c r="E15" i="73"/>
  <c r="S38" i="82"/>
  <c r="W14" i="72"/>
  <c r="D14" i="82"/>
  <c r="P37" i="82"/>
  <c r="AE29" i="73"/>
  <c r="AP30" i="73"/>
  <c r="AT44" i="72"/>
  <c r="H30" i="82"/>
  <c r="AG23" i="73"/>
  <c r="E21" i="82"/>
  <c r="AE37" i="82"/>
  <c r="I7" i="72"/>
  <c r="X37" i="82"/>
  <c r="AL23" i="73"/>
  <c r="AF17" i="73"/>
  <c r="N39" i="82"/>
  <c r="AP25" i="73"/>
  <c r="AP29" i="73"/>
  <c r="AK16" i="73"/>
  <c r="D5" i="82"/>
  <c r="E10" i="82"/>
  <c r="P7" i="72"/>
  <c r="L4" i="82"/>
  <c r="AH35" i="82"/>
  <c r="X17" i="82"/>
  <c r="AN15" i="72"/>
  <c r="AQ28" i="73"/>
  <c r="AU22" i="73"/>
  <c r="H41" i="82"/>
  <c r="U14" i="72"/>
  <c r="AQ17" i="73"/>
  <c r="L42" i="82"/>
  <c r="AL40" i="72"/>
  <c r="K41" i="82"/>
  <c r="AB28" i="73"/>
  <c r="Y18" i="73"/>
  <c r="AL19" i="73"/>
  <c r="C32" i="73"/>
  <c r="AF13" i="73"/>
  <c r="V28" i="73"/>
  <c r="Q23" i="73"/>
  <c r="AW17" i="73"/>
  <c r="Y20" i="73"/>
  <c r="AC10" i="72"/>
  <c r="D32" i="82"/>
  <c r="AT9" i="72"/>
  <c r="H38" i="72"/>
  <c r="AV4" i="72"/>
  <c r="B20" i="73"/>
  <c r="AR12" i="72"/>
  <c r="N4" i="72"/>
  <c r="P22" i="82"/>
  <c r="U12" i="72"/>
  <c r="AT6" i="72"/>
  <c r="T6" i="72"/>
  <c r="AD41" i="82"/>
  <c r="AN51" i="72"/>
  <c r="AM21" i="73"/>
  <c r="AM41" i="82"/>
  <c r="P56" i="72"/>
  <c r="AE11" i="72"/>
  <c r="P41" i="72"/>
  <c r="U15" i="73"/>
  <c r="D20" i="82"/>
  <c r="AF24" i="73"/>
  <c r="C18" i="73"/>
  <c r="AV36" i="72"/>
  <c r="E16" i="72"/>
  <c r="AR39" i="72"/>
  <c r="V45" i="82"/>
  <c r="AT41" i="82"/>
  <c r="P23" i="82"/>
  <c r="AA13" i="82"/>
  <c r="S17" i="82"/>
  <c r="K21" i="73"/>
  <c r="K18" i="73"/>
  <c r="K7" i="72"/>
  <c r="D45" i="72"/>
  <c r="X41" i="82"/>
  <c r="S13" i="72"/>
  <c r="L32" i="82"/>
  <c r="AL11" i="72"/>
  <c r="L31" i="82"/>
  <c r="V29" i="82"/>
  <c r="AE16" i="73"/>
  <c r="U13" i="72"/>
  <c r="C7" i="72"/>
  <c r="L39" i="82"/>
  <c r="L10" i="82"/>
  <c r="Y20" i="72"/>
  <c r="Q9" i="82"/>
  <c r="AN17" i="82"/>
  <c r="V29" i="73"/>
  <c r="D9" i="82"/>
  <c r="I8" i="72"/>
  <c r="AV50" i="72"/>
  <c r="P11" i="73"/>
  <c r="P22" i="73"/>
  <c r="Z16" i="72"/>
  <c r="AJ14" i="73"/>
  <c r="H12" i="82"/>
  <c r="L38" i="82"/>
  <c r="AF55" i="72"/>
  <c r="J17" i="72"/>
  <c r="C29" i="73"/>
  <c r="AA11" i="72"/>
  <c r="AI43" i="82"/>
  <c r="AJ19" i="73"/>
  <c r="H27" i="82"/>
  <c r="Y32" i="73"/>
  <c r="D29" i="73"/>
  <c r="P5" i="82"/>
  <c r="AJ25" i="82"/>
  <c r="AD24" i="73"/>
  <c r="G32" i="73"/>
  <c r="C27" i="73"/>
  <c r="AH9" i="72"/>
  <c r="AA23" i="82"/>
  <c r="M19" i="73"/>
  <c r="K14" i="72"/>
  <c r="AN41" i="82"/>
  <c r="I15" i="82"/>
  <c r="Q12" i="73"/>
  <c r="L6" i="72"/>
  <c r="T45" i="72"/>
  <c r="AH28" i="72"/>
  <c r="AV32" i="73"/>
  <c r="X10" i="73"/>
  <c r="T13" i="72"/>
  <c r="K20" i="82"/>
  <c r="AH20" i="72"/>
  <c r="K32" i="82"/>
  <c r="AL39" i="82"/>
  <c r="N11" i="72"/>
  <c r="D13" i="72"/>
  <c r="V5" i="82"/>
  <c r="AG10" i="72"/>
  <c r="T11" i="72"/>
  <c r="AN21" i="82"/>
  <c r="AA30" i="73"/>
  <c r="D36" i="72"/>
  <c r="N52" i="72"/>
  <c r="P11" i="72"/>
  <c r="AT14" i="72"/>
  <c r="D35" i="82"/>
  <c r="R31" i="73"/>
  <c r="Q31" i="82"/>
  <c r="AH30" i="73"/>
  <c r="J3" i="82"/>
  <c r="C9" i="72"/>
  <c r="N40" i="72"/>
  <c r="L15" i="72"/>
  <c r="N2" i="82"/>
  <c r="N13" i="72"/>
  <c r="AT29" i="82"/>
  <c r="AR40" i="72"/>
  <c r="AN11" i="82"/>
  <c r="AL12" i="73"/>
  <c r="Q33" i="82"/>
  <c r="R12" i="72"/>
  <c r="AV11" i="72"/>
  <c r="E25" i="82"/>
  <c r="AG15" i="73"/>
  <c r="AI9" i="72"/>
  <c r="AC43" i="82"/>
  <c r="Q13" i="82"/>
  <c r="P19" i="73"/>
  <c r="E9" i="72"/>
  <c r="H40" i="82"/>
  <c r="AM14" i="73"/>
  <c r="AV26" i="73"/>
  <c r="Y26" i="73"/>
  <c r="AK31" i="73"/>
  <c r="AQ24" i="73"/>
  <c r="AQ19" i="73"/>
  <c r="AQ10" i="73"/>
  <c r="R53" i="72"/>
  <c r="AC19" i="73"/>
  <c r="AK24" i="73"/>
  <c r="X13" i="82"/>
  <c r="AH16" i="72"/>
  <c r="AL17" i="73"/>
  <c r="I25" i="82"/>
  <c r="AM31" i="82"/>
  <c r="AP11" i="72"/>
  <c r="AD23" i="73"/>
  <c r="E29" i="73"/>
  <c r="F41" i="72"/>
  <c r="AE15" i="82"/>
  <c r="AS7" i="72"/>
  <c r="AL10" i="72"/>
  <c r="AA25" i="82"/>
  <c r="AS11" i="72"/>
  <c r="AD32" i="73"/>
  <c r="AT34" i="72"/>
  <c r="H47" i="82"/>
  <c r="Z10" i="72"/>
  <c r="AR19" i="73"/>
  <c r="AD7" i="82"/>
  <c r="H29" i="82"/>
  <c r="AS25" i="73"/>
  <c r="AC30" i="73"/>
  <c r="Z11" i="72"/>
  <c r="N17" i="82"/>
  <c r="H52" i="72"/>
  <c r="AE27" i="73"/>
  <c r="F43" i="82"/>
  <c r="AE14" i="72"/>
  <c r="G21" i="82"/>
  <c r="AJ37" i="72"/>
  <c r="AD15" i="73"/>
  <c r="L14" i="73"/>
  <c r="AF11" i="72"/>
  <c r="F39" i="72"/>
  <c r="AS31" i="73"/>
  <c r="V54" i="72"/>
  <c r="AH11" i="82"/>
  <c r="X27" i="82"/>
  <c r="AT37" i="72"/>
  <c r="N10" i="82"/>
  <c r="Z9" i="82"/>
  <c r="AC41" i="82"/>
  <c r="AU24" i="73"/>
  <c r="AO12" i="72"/>
  <c r="N41" i="82"/>
  <c r="Q46" i="82"/>
  <c r="AB56" i="72"/>
  <c r="AK19" i="82"/>
  <c r="S12" i="72"/>
  <c r="E20" i="72"/>
  <c r="AH12" i="72"/>
  <c r="AD52" i="72"/>
  <c r="V31" i="73"/>
  <c r="AA26" i="73"/>
  <c r="O35" i="82"/>
  <c r="G32" i="82"/>
  <c r="AL11" i="82"/>
  <c r="K6" i="72"/>
  <c r="X30" i="73"/>
  <c r="L55" i="72"/>
  <c r="D23" i="73"/>
  <c r="V38" i="72"/>
  <c r="N3" i="82"/>
  <c r="AE12" i="73"/>
  <c r="V10" i="73"/>
  <c r="AE45" i="82"/>
  <c r="Y19" i="82"/>
  <c r="E19" i="73"/>
  <c r="V33" i="82"/>
  <c r="AT45" i="72"/>
  <c r="Y11" i="82"/>
  <c r="AE11" i="82"/>
  <c r="AF37" i="72"/>
  <c r="AU25" i="73"/>
  <c r="P39" i="82"/>
  <c r="S36" i="82"/>
  <c r="V11" i="82"/>
  <c r="N26" i="82"/>
  <c r="Q32" i="73"/>
  <c r="Q6" i="72"/>
  <c r="AG19" i="82"/>
  <c r="K15" i="73"/>
  <c r="AB50" i="72"/>
  <c r="AO21" i="82"/>
  <c r="AC39" i="82"/>
  <c r="Q24" i="73"/>
  <c r="AA14" i="73"/>
  <c r="X45" i="72"/>
  <c r="AC20" i="72"/>
  <c r="I4" i="82"/>
  <c r="AV20" i="72"/>
  <c r="X20" i="73"/>
  <c r="K4" i="72"/>
  <c r="X25" i="73"/>
  <c r="O27" i="82"/>
  <c r="AQ23" i="73"/>
  <c r="W18" i="73"/>
  <c r="K8" i="72"/>
  <c r="E10" i="73"/>
  <c r="AI8" i="72"/>
  <c r="AH10" i="72"/>
  <c r="V31" i="82"/>
  <c r="E17" i="73"/>
  <c r="Z53" i="72"/>
  <c r="AH26" i="73"/>
  <c r="Q22" i="82"/>
  <c r="K13" i="72"/>
  <c r="G44" i="82"/>
  <c r="AW30" i="73"/>
  <c r="R38" i="72"/>
  <c r="R21" i="73"/>
  <c r="E16" i="73"/>
  <c r="E22" i="73"/>
  <c r="AB14" i="72"/>
  <c r="AF26" i="73"/>
  <c r="O14" i="82"/>
  <c r="AT39" i="82"/>
  <c r="AP13" i="72"/>
  <c r="AK29" i="82"/>
  <c r="AJ20" i="73"/>
  <c r="I40" i="82"/>
  <c r="AR14" i="73"/>
  <c r="H10" i="82"/>
  <c r="O33" i="82"/>
  <c r="AJ3" i="82"/>
  <c r="E7" i="72"/>
  <c r="P4" i="72"/>
  <c r="AC7" i="82"/>
  <c r="L31" i="73"/>
  <c r="N22" i="82"/>
  <c r="V17" i="72"/>
  <c r="AS20" i="73"/>
  <c r="L36" i="72"/>
  <c r="AG16" i="72"/>
  <c r="AH23" i="82"/>
  <c r="I20" i="82"/>
  <c r="AR7" i="72"/>
  <c r="W11" i="72"/>
  <c r="V7" i="72"/>
  <c r="AU26" i="73"/>
  <c r="P18" i="73"/>
  <c r="H4" i="72"/>
  <c r="AO9" i="72"/>
  <c r="R51" i="72"/>
  <c r="B22" i="73"/>
  <c r="E13" i="82"/>
  <c r="X24" i="73"/>
  <c r="AO17" i="82"/>
  <c r="P14" i="82"/>
  <c r="Y15" i="82"/>
  <c r="L6" i="82"/>
  <c r="O13" i="82"/>
  <c r="AO29" i="82"/>
  <c r="I32" i="82"/>
  <c r="AB23" i="73"/>
  <c r="AD4" i="72"/>
  <c r="P45" i="72"/>
  <c r="H16" i="82"/>
  <c r="Z41" i="82"/>
  <c r="AD12" i="72"/>
  <c r="AK10" i="73"/>
  <c r="C23" i="73"/>
  <c r="AG9" i="72"/>
  <c r="Z56" i="72"/>
  <c r="V7" i="82"/>
  <c r="AD34" i="72"/>
  <c r="L16" i="73"/>
  <c r="D25" i="73"/>
  <c r="H26" i="82"/>
  <c r="U29" i="73"/>
  <c r="X17" i="72"/>
  <c r="X29" i="82"/>
  <c r="AP15" i="72"/>
  <c r="D32" i="73"/>
  <c r="AK13" i="73"/>
  <c r="AD17" i="72"/>
  <c r="I14" i="82"/>
  <c r="C25" i="73"/>
  <c r="K28" i="73"/>
  <c r="R7" i="72"/>
  <c r="AO9" i="82"/>
  <c r="AB17" i="82"/>
  <c r="Q16" i="72"/>
  <c r="AC26" i="73"/>
  <c r="I11" i="72"/>
  <c r="AA6" i="72"/>
  <c r="N21" i="82"/>
  <c r="AJ38" i="72"/>
  <c r="E28" i="82"/>
  <c r="E33" i="82"/>
  <c r="H41" i="72"/>
  <c r="Q6" i="82"/>
  <c r="AS6" i="72"/>
  <c r="AC16" i="73"/>
  <c r="H18" i="82"/>
  <c r="AK12" i="73"/>
  <c r="D44" i="72"/>
  <c r="Z6" i="72"/>
  <c r="AH14" i="72"/>
  <c r="F21" i="73"/>
  <c r="AM13" i="73"/>
  <c r="AI31" i="82"/>
  <c r="AJ35" i="72"/>
  <c r="AL7" i="72"/>
  <c r="AE29" i="82"/>
  <c r="Z24" i="73"/>
  <c r="AV25" i="73"/>
  <c r="S27" i="82"/>
  <c r="AR15" i="72"/>
  <c r="AD33" i="82"/>
  <c r="AC35" i="82"/>
  <c r="I41" i="82"/>
  <c r="Z13" i="73"/>
  <c r="Y25" i="82"/>
  <c r="D8" i="82"/>
  <c r="I33" i="82"/>
  <c r="U16" i="72"/>
  <c r="AD31" i="82"/>
  <c r="AJ21" i="73"/>
  <c r="AT14" i="73"/>
  <c r="S14" i="82"/>
  <c r="V4" i="72"/>
  <c r="V50" i="72"/>
  <c r="O20" i="72"/>
  <c r="AA37" i="82"/>
  <c r="X21" i="73"/>
  <c r="AN20" i="72"/>
  <c r="AH37" i="82"/>
  <c r="M11" i="72"/>
  <c r="AR52" i="72"/>
  <c r="F27" i="73"/>
  <c r="R10" i="73"/>
  <c r="O30" i="82"/>
  <c r="T15" i="72"/>
  <c r="AA20" i="72"/>
  <c r="AT20" i="73"/>
  <c r="U21" i="73"/>
  <c r="AJ39" i="82"/>
  <c r="L23" i="73"/>
  <c r="M17" i="82"/>
  <c r="Y41" i="82"/>
  <c r="G27" i="73"/>
  <c r="Z15" i="72"/>
  <c r="U32" i="73"/>
  <c r="AL38" i="72"/>
  <c r="F12" i="82"/>
  <c r="AH7" i="72"/>
  <c r="J15" i="72"/>
  <c r="AI23" i="73"/>
  <c r="Z9" i="72"/>
  <c r="M32" i="73"/>
  <c r="AW25" i="73"/>
  <c r="D27" i="73"/>
  <c r="AK11" i="82"/>
  <c r="F18" i="82"/>
  <c r="Y7" i="82"/>
  <c r="X17" i="73"/>
  <c r="AO15" i="73"/>
  <c r="AB19" i="82"/>
  <c r="AK21" i="82"/>
  <c r="AK27" i="73"/>
  <c r="E7" i="82"/>
  <c r="D20" i="72"/>
  <c r="O5" i="72"/>
  <c r="AK17" i="72"/>
  <c r="AE15" i="72"/>
  <c r="AI14" i="73"/>
  <c r="AG32" i="73"/>
  <c r="AG20" i="72"/>
  <c r="AU7" i="72"/>
  <c r="Z45" i="72"/>
  <c r="G21" i="73"/>
  <c r="AN32" i="73"/>
  <c r="AV40" i="72"/>
  <c r="T40" i="72"/>
  <c r="C28" i="73"/>
  <c r="W10" i="73"/>
  <c r="AK25" i="82"/>
  <c r="AU10" i="72"/>
  <c r="AK14" i="73"/>
  <c r="Y9" i="72"/>
  <c r="AD21" i="82"/>
  <c r="J11" i="72"/>
  <c r="AV13" i="73"/>
  <c r="E18" i="82"/>
  <c r="J35" i="72"/>
  <c r="Y35" i="82"/>
  <c r="Z12" i="72"/>
  <c r="AL31" i="73"/>
  <c r="N12" i="82"/>
  <c r="E32" i="73"/>
  <c r="P26" i="73"/>
  <c r="E47" i="82"/>
  <c r="H50" i="72"/>
  <c r="G40" i="82"/>
  <c r="Q26" i="73"/>
  <c r="Z38" i="72"/>
  <c r="D4" i="82"/>
  <c r="AI37" i="82"/>
  <c r="Y12" i="72"/>
  <c r="AN47" i="82"/>
  <c r="H5" i="82"/>
  <c r="AH33" i="82"/>
  <c r="AE12" i="72"/>
  <c r="AP51" i="72"/>
  <c r="AJ45" i="72"/>
  <c r="AA27" i="82"/>
  <c r="O14" i="72"/>
  <c r="E6" i="82"/>
  <c r="AH23" i="73"/>
  <c r="AJ27" i="73"/>
  <c r="Y7" i="72"/>
  <c r="L44" i="72"/>
  <c r="Y22" i="73"/>
  <c r="AL26" i="73"/>
  <c r="H45" i="82"/>
  <c r="AV53" i="72"/>
  <c r="C12" i="72"/>
  <c r="AN25" i="82"/>
  <c r="AC33" i="82"/>
  <c r="E5" i="82"/>
  <c r="AA35" i="82"/>
  <c r="AI35" i="82"/>
  <c r="AO31" i="82"/>
  <c r="AJ50" i="72"/>
  <c r="P34" i="72"/>
  <c r="AD9" i="82"/>
  <c r="R37" i="72"/>
  <c r="E29" i="82"/>
  <c r="AB17" i="72"/>
  <c r="AP54" i="72"/>
  <c r="AN20" i="73"/>
  <c r="AB7" i="82"/>
  <c r="N38" i="82"/>
  <c r="AP28" i="73"/>
  <c r="AP15" i="73"/>
  <c r="P23" i="73"/>
  <c r="AW21" i="73"/>
  <c r="AG4" i="72"/>
  <c r="N29" i="82"/>
  <c r="J35" i="82"/>
  <c r="N20" i="72"/>
  <c r="Q15" i="72"/>
  <c r="AO26" i="73"/>
  <c r="L28" i="72"/>
  <c r="AD13" i="73"/>
  <c r="AO24" i="73"/>
  <c r="AB24" i="73"/>
  <c r="P16" i="73"/>
  <c r="Z45" i="82"/>
  <c r="AP50" i="72"/>
  <c r="AK41" i="82"/>
  <c r="AO10" i="72"/>
  <c r="F44" i="82"/>
  <c r="Y27" i="82"/>
  <c r="O13" i="72"/>
  <c r="AW22" i="73"/>
  <c r="AJ31" i="82"/>
  <c r="W9" i="72"/>
  <c r="H45" i="72"/>
  <c r="D16" i="82"/>
  <c r="AC8" i="72"/>
  <c r="D53" i="72"/>
  <c r="U10" i="72"/>
  <c r="X13" i="73"/>
  <c r="AT31" i="73"/>
  <c r="AK29" i="73"/>
  <c r="X37" i="72"/>
  <c r="D14" i="72"/>
  <c r="AW23" i="73"/>
  <c r="AB13" i="82"/>
  <c r="F13" i="73"/>
  <c r="AB47" i="82"/>
  <c r="P40" i="72"/>
  <c r="AB16" i="72"/>
  <c r="AV31" i="73"/>
  <c r="K30" i="82"/>
  <c r="AG7" i="72"/>
  <c r="D29" i="82"/>
  <c r="R34" i="72"/>
  <c r="C5" i="72"/>
  <c r="AV17" i="73"/>
  <c r="AC13" i="72"/>
  <c r="E16" i="82"/>
  <c r="N42" i="82"/>
  <c r="AV15" i="72"/>
  <c r="AH41" i="82"/>
  <c r="F42" i="82"/>
  <c r="H35" i="82"/>
  <c r="F38" i="82"/>
  <c r="I16" i="72"/>
  <c r="G12" i="73"/>
  <c r="AU16" i="72"/>
  <c r="I27" i="82"/>
  <c r="AO4" i="72"/>
  <c r="K44" i="82"/>
  <c r="J44" i="72"/>
  <c r="AN22" i="73"/>
  <c r="L11" i="82"/>
  <c r="AF31" i="73"/>
  <c r="AS17" i="73"/>
  <c r="AG31" i="73"/>
  <c r="L20" i="73"/>
  <c r="Q4" i="82"/>
  <c r="N28" i="82"/>
  <c r="AG23" i="82"/>
  <c r="I15" i="72"/>
  <c r="B12" i="73"/>
  <c r="D38" i="72"/>
  <c r="N18" i="82"/>
  <c r="M26" i="82"/>
  <c r="P30" i="73"/>
  <c r="Y14" i="73"/>
  <c r="Z20" i="73"/>
  <c r="G16" i="82"/>
  <c r="L19" i="73"/>
  <c r="AK6" i="72"/>
  <c r="I42" i="82"/>
  <c r="AD39" i="72"/>
  <c r="AA41" i="82"/>
  <c r="AB44" i="72"/>
  <c r="L53" i="72"/>
  <c r="AM47" i="82"/>
  <c r="Y12" i="73"/>
  <c r="AF41" i="72"/>
  <c r="AL19" i="82"/>
  <c r="F23" i="82"/>
  <c r="AJ45" i="82"/>
  <c r="AD11" i="73"/>
  <c r="AN7" i="72"/>
  <c r="D36" i="82"/>
  <c r="J41" i="72"/>
  <c r="Z43" i="82"/>
  <c r="Q27" i="73"/>
  <c r="AA31" i="73"/>
  <c r="S6" i="82"/>
  <c r="AI23" i="82"/>
  <c r="D2" i="82"/>
  <c r="D31" i="73"/>
  <c r="N13" i="82"/>
  <c r="Y19" i="73"/>
  <c r="D41" i="82"/>
  <c r="AH20" i="73"/>
  <c r="Q11" i="82"/>
  <c r="D6" i="82"/>
  <c r="G4" i="82"/>
  <c r="D35" i="72"/>
  <c r="AV21" i="73"/>
  <c r="G4" i="72"/>
  <c r="R30" i="73"/>
  <c r="AC12" i="72"/>
  <c r="AK9" i="82"/>
  <c r="AU27" i="73"/>
  <c r="AG45" i="82"/>
  <c r="Z12" i="73"/>
  <c r="AI29" i="73"/>
  <c r="G18" i="82"/>
  <c r="AU13" i="72"/>
  <c r="F14" i="72"/>
  <c r="AS4" i="72"/>
  <c r="X34" i="72"/>
  <c r="Q27" i="82"/>
  <c r="AV37" i="72"/>
  <c r="AS16" i="73"/>
  <c r="AT11" i="72"/>
  <c r="AB29" i="73"/>
  <c r="Z47" i="82"/>
  <c r="AT32" i="73"/>
  <c r="AB5" i="82"/>
  <c r="F16" i="72"/>
  <c r="O46" i="82"/>
  <c r="Y10" i="73"/>
  <c r="AC31" i="73"/>
  <c r="AM17" i="73"/>
  <c r="E14" i="73"/>
  <c r="N24" i="82"/>
  <c r="AG35" i="82"/>
  <c r="F4" i="72"/>
  <c r="Y16" i="73"/>
  <c r="X43" i="82"/>
  <c r="K16" i="82"/>
  <c r="AT41" i="72"/>
  <c r="C21" i="73"/>
  <c r="AB31" i="73"/>
  <c r="M31" i="73"/>
  <c r="AJ22" i="73"/>
  <c r="AB22" i="73"/>
  <c r="R23" i="73"/>
  <c r="G10" i="73"/>
  <c r="Q17" i="72"/>
  <c r="AJ7" i="82"/>
  <c r="AT51" i="72"/>
  <c r="T50" i="72"/>
  <c r="H38" i="82"/>
  <c r="AF54" i="72"/>
  <c r="AO17" i="72"/>
  <c r="K29" i="82"/>
  <c r="AH31" i="73"/>
  <c r="AD8" i="72"/>
  <c r="N6" i="72"/>
  <c r="Q24" i="82"/>
  <c r="H31" i="82"/>
  <c r="AH11" i="73"/>
  <c r="N20" i="82"/>
  <c r="L22" i="82"/>
  <c r="Z14" i="72"/>
  <c r="AL18" i="73"/>
  <c r="X23" i="82"/>
  <c r="AT25" i="82"/>
  <c r="Z20" i="72"/>
  <c r="M46" i="82"/>
  <c r="N55" i="72"/>
  <c r="Y21" i="82"/>
  <c r="Q7" i="82"/>
  <c r="AV30" i="73"/>
  <c r="AE9" i="72"/>
  <c r="AT54" i="72"/>
  <c r="AQ7" i="72"/>
  <c r="Z11" i="73"/>
  <c r="K13" i="82"/>
  <c r="AP41" i="72"/>
  <c r="X40" i="72"/>
  <c r="AG31" i="82"/>
  <c r="J44" i="82"/>
  <c r="AU17" i="72"/>
  <c r="AH43" i="82"/>
  <c r="AP18" i="73"/>
  <c r="J24" i="82"/>
  <c r="M26" i="73"/>
  <c r="W20" i="72"/>
  <c r="M17" i="72"/>
  <c r="AC24" i="73"/>
  <c r="G11" i="73"/>
  <c r="D22" i="82"/>
  <c r="P20" i="72"/>
  <c r="AN41" i="72"/>
  <c r="AI12" i="73"/>
  <c r="AK28" i="73"/>
  <c r="AQ29" i="73"/>
  <c r="X4" i="72"/>
  <c r="Q2" i="82"/>
  <c r="E31" i="73"/>
  <c r="E23" i="73"/>
  <c r="G31" i="82"/>
  <c r="M37" i="82"/>
  <c r="R14" i="73"/>
  <c r="AH13" i="73"/>
  <c r="X39" i="72"/>
  <c r="F22" i="82"/>
  <c r="J26" i="82"/>
  <c r="AH31" i="82"/>
  <c r="K45" i="82"/>
  <c r="AD36" i="72"/>
  <c r="AH6" i="72"/>
  <c r="X56" i="72"/>
  <c r="Q25" i="73"/>
  <c r="P33" i="82"/>
  <c r="AM35" i="82"/>
  <c r="Y13" i="82"/>
  <c r="N31" i="82"/>
  <c r="AU14" i="73"/>
  <c r="AA16" i="72"/>
  <c r="AE3" i="82"/>
  <c r="AP10" i="72"/>
  <c r="AL27" i="73"/>
  <c r="AJ40" i="72"/>
  <c r="AC20" i="73"/>
  <c r="N23" i="82"/>
  <c r="Q21" i="73"/>
  <c r="AA32" i="73"/>
  <c r="P12" i="82"/>
  <c r="AW18" i="73"/>
  <c r="E42" i="82"/>
  <c r="G17" i="82"/>
  <c r="AD11" i="72"/>
  <c r="U24" i="73"/>
  <c r="Q47" i="82"/>
  <c r="AS14" i="72"/>
  <c r="AD17" i="73"/>
  <c r="AE17" i="82"/>
  <c r="AA19" i="73"/>
  <c r="D23" i="82"/>
  <c r="AH29" i="73"/>
  <c r="F11" i="72"/>
  <c r="J7" i="72"/>
  <c r="AF30" i="73"/>
  <c r="H7" i="82"/>
  <c r="D9" i="72"/>
  <c r="D13" i="73"/>
  <c r="AU15" i="72"/>
  <c r="AE7" i="72"/>
  <c r="AV55" i="72"/>
  <c r="P17" i="72"/>
  <c r="H21" i="82"/>
  <c r="M20" i="82"/>
  <c r="D47" i="82"/>
  <c r="AM43" i="82"/>
  <c r="I18" i="82"/>
  <c r="O16" i="82"/>
  <c r="Q13" i="72"/>
  <c r="N34" i="82"/>
  <c r="V13" i="82"/>
  <c r="AC16" i="72"/>
  <c r="AJ15" i="73"/>
  <c r="AT13" i="72"/>
  <c r="AB9" i="72"/>
  <c r="AA19" i="82"/>
  <c r="P14" i="73"/>
  <c r="X16" i="73"/>
  <c r="AG11" i="82"/>
  <c r="AF44" i="72"/>
  <c r="AK17" i="73"/>
  <c r="AR15" i="73"/>
  <c r="AH13" i="82"/>
  <c r="F30" i="73"/>
  <c r="AH4" i="72"/>
  <c r="U20" i="72"/>
  <c r="AM30" i="73"/>
  <c r="I8" i="82"/>
  <c r="W30" i="73"/>
  <c r="L9" i="72"/>
  <c r="AF35" i="72"/>
  <c r="AQ25" i="73"/>
  <c r="O34" i="82"/>
  <c r="AL55" i="72"/>
  <c r="L15" i="82"/>
  <c r="AO43" i="82"/>
  <c r="AM15" i="82"/>
  <c r="AH32" i="73"/>
  <c r="AG10" i="73"/>
  <c r="AJ6" i="72"/>
  <c r="J23" i="82"/>
  <c r="D10" i="72"/>
  <c r="G24" i="73"/>
  <c r="W12" i="73"/>
  <c r="AJ20" i="72"/>
  <c r="AN15" i="73"/>
  <c r="AT17" i="72"/>
  <c r="AD22" i="73"/>
  <c r="K9" i="72"/>
  <c r="V26" i="73"/>
  <c r="L28" i="82"/>
  <c r="D14" i="73"/>
  <c r="K23" i="73"/>
  <c r="Q17" i="82"/>
  <c r="AU13" i="73"/>
  <c r="X11" i="72"/>
  <c r="Z50" i="72"/>
  <c r="T10" i="72"/>
  <c r="AD9" i="72"/>
  <c r="AT38" i="72"/>
  <c r="K4" i="82"/>
  <c r="S35" i="82"/>
  <c r="AS10" i="73"/>
  <c r="AR4" i="72"/>
  <c r="AD5" i="82"/>
  <c r="H8" i="72"/>
  <c r="I34" i="82"/>
  <c r="AI7" i="72"/>
  <c r="J20" i="82"/>
  <c r="R36" i="72"/>
  <c r="AM26" i="73"/>
  <c r="AN17" i="72"/>
  <c r="B14" i="73"/>
  <c r="D42" i="82"/>
  <c r="AH10" i="73"/>
  <c r="AD6" i="72"/>
  <c r="AH33" i="73" l="1"/>
  <c r="R42" i="82"/>
  <c r="T42" i="82" s="1"/>
  <c r="H14" i="73"/>
  <c r="B9" i="77"/>
  <c r="D9" i="77" s="1"/>
  <c r="AR18" i="72"/>
  <c r="AR22" i="72" s="1"/>
  <c r="AR66" i="72" s="1"/>
  <c r="AS33" i="73"/>
  <c r="Z57" i="72"/>
  <c r="Z70" i="72" s="1"/>
  <c r="N23" i="73"/>
  <c r="D48" i="76" s="1"/>
  <c r="E9" i="77"/>
  <c r="G9" i="77" s="1"/>
  <c r="AG33" i="73"/>
  <c r="AH18" i="72"/>
  <c r="AH22" i="72" s="1"/>
  <c r="AH66" i="72" s="1"/>
  <c r="H25" i="77"/>
  <c r="J25" i="77" s="1"/>
  <c r="AF67" i="72"/>
  <c r="C11" i="75"/>
  <c r="S14" i="73"/>
  <c r="E39" i="76" s="1"/>
  <c r="W13" i="82"/>
  <c r="R47" i="82"/>
  <c r="T47" i="82" s="1"/>
  <c r="E8" i="77"/>
  <c r="G8" i="77" s="1"/>
  <c r="R23" i="82"/>
  <c r="T23" i="82" s="1"/>
  <c r="AZ24" i="73"/>
  <c r="F49" i="76" s="1"/>
  <c r="AE49" i="82"/>
  <c r="Q48" i="82"/>
  <c r="X18" i="72"/>
  <c r="X22" i="72" s="1"/>
  <c r="X66" i="72" s="1"/>
  <c r="R22" i="82"/>
  <c r="T22" i="82" s="1"/>
  <c r="C21" i="75"/>
  <c r="AF23" i="82"/>
  <c r="T57" i="72"/>
  <c r="T70" i="72" s="1"/>
  <c r="G33" i="73"/>
  <c r="I21" i="73"/>
  <c r="AF43" i="82"/>
  <c r="F18" i="72"/>
  <c r="F22" i="72" s="1"/>
  <c r="F66" i="72" s="1"/>
  <c r="C23" i="75"/>
  <c r="Y33" i="73"/>
  <c r="X42" i="72"/>
  <c r="X69" i="72" s="1"/>
  <c r="AS18" i="72"/>
  <c r="AS22" i="72" s="1"/>
  <c r="C28" i="75"/>
  <c r="G18" i="72"/>
  <c r="G22" i="72" s="1"/>
  <c r="R6" i="82"/>
  <c r="T6" i="82" s="1"/>
  <c r="R41" i="82"/>
  <c r="T41" i="82" s="1"/>
  <c r="E26" i="77"/>
  <c r="G26" i="77" s="1"/>
  <c r="D48" i="82"/>
  <c r="R2" i="82"/>
  <c r="AP23" i="82"/>
  <c r="J17" i="75" s="1"/>
  <c r="R36" i="82"/>
  <c r="T36" i="82" s="1"/>
  <c r="AB67" i="72"/>
  <c r="S30" i="73"/>
  <c r="E55" i="76" s="1"/>
  <c r="H12" i="73"/>
  <c r="B7" i="77"/>
  <c r="D7" i="77" s="1"/>
  <c r="C17" i="75"/>
  <c r="J67" i="72"/>
  <c r="AO18" i="72"/>
  <c r="AO22" i="72" s="1"/>
  <c r="R42" i="72"/>
  <c r="R69" i="72" s="1"/>
  <c r="R29" i="82"/>
  <c r="T29" i="82" s="1"/>
  <c r="H8" i="77"/>
  <c r="J8" i="77" s="1"/>
  <c r="R16" i="82"/>
  <c r="T16" i="82" s="1"/>
  <c r="H68" i="72"/>
  <c r="AP57" i="72"/>
  <c r="AP70" i="72" s="1"/>
  <c r="S16" i="73"/>
  <c r="E41" i="76" s="1"/>
  <c r="L29" i="72"/>
  <c r="L71" i="72" s="1"/>
  <c r="AG18" i="72"/>
  <c r="AG22" i="72" s="1"/>
  <c r="S23" i="73"/>
  <c r="E48" i="76" s="1"/>
  <c r="P42" i="72"/>
  <c r="P69" i="72" s="1"/>
  <c r="AJ57" i="72"/>
  <c r="AJ70" i="72" s="1"/>
  <c r="AP35" i="82"/>
  <c r="L67" i="72"/>
  <c r="AJ68" i="72"/>
  <c r="AP37" i="82"/>
  <c r="J24" i="75" s="1"/>
  <c r="R4" i="82"/>
  <c r="T4" i="82" s="1"/>
  <c r="H57" i="72"/>
  <c r="H70" i="72" s="1"/>
  <c r="S26" i="73"/>
  <c r="E51" i="76" s="1"/>
  <c r="W33" i="73"/>
  <c r="I28" i="73"/>
  <c r="Z68" i="72"/>
  <c r="E22" i="77"/>
  <c r="G22" i="77" s="1"/>
  <c r="AZ32" i="73"/>
  <c r="F57" i="76" s="1"/>
  <c r="AZ21" i="73"/>
  <c r="F46" i="76" s="1"/>
  <c r="R33" i="73"/>
  <c r="H22" i="77"/>
  <c r="J22" i="77" s="1"/>
  <c r="V57" i="72"/>
  <c r="V70" i="72" s="1"/>
  <c r="V18" i="72"/>
  <c r="V22" i="72" s="1"/>
  <c r="V66" i="72" s="1"/>
  <c r="R8" i="82"/>
  <c r="T8" i="82" s="1"/>
  <c r="AP31" i="82"/>
  <c r="H16" i="77"/>
  <c r="J16" i="77" s="1"/>
  <c r="D67" i="72"/>
  <c r="N28" i="73"/>
  <c r="D53" i="76" s="1"/>
  <c r="I25" i="73"/>
  <c r="E27" i="77"/>
  <c r="G27" i="77" s="1"/>
  <c r="AF29" i="82"/>
  <c r="AZ29" i="73"/>
  <c r="F54" i="76" s="1"/>
  <c r="E20" i="77"/>
  <c r="G20" i="77" s="1"/>
  <c r="AD42" i="72"/>
  <c r="AD69" i="72" s="1"/>
  <c r="W7" i="82"/>
  <c r="I23" i="73"/>
  <c r="AK33" i="73"/>
  <c r="P68" i="72"/>
  <c r="AD18" i="72"/>
  <c r="AD22" i="72" s="1"/>
  <c r="AD66" i="72" s="1"/>
  <c r="H22" i="73"/>
  <c r="B17" i="77"/>
  <c r="D17" i="77" s="1"/>
  <c r="H18" i="72"/>
  <c r="H22" i="72" s="1"/>
  <c r="H66" i="72" s="1"/>
  <c r="S18" i="73"/>
  <c r="E43" i="76" s="1"/>
  <c r="P18" i="72"/>
  <c r="P22" i="72" s="1"/>
  <c r="P66" i="72" s="1"/>
  <c r="AJ49" i="82"/>
  <c r="W31" i="82"/>
  <c r="E33" i="73"/>
  <c r="K18" i="72"/>
  <c r="K22" i="72" s="1"/>
  <c r="X68" i="72"/>
  <c r="AB57" i="72"/>
  <c r="AB70" i="72" s="1"/>
  <c r="N15" i="73"/>
  <c r="D40" i="76" s="1"/>
  <c r="C15" i="75"/>
  <c r="W11" i="82"/>
  <c r="AT68" i="72"/>
  <c r="W33" i="82"/>
  <c r="V33" i="73"/>
  <c r="N49" i="82"/>
  <c r="E18" i="77"/>
  <c r="G18" i="77" s="1"/>
  <c r="AF27" i="82"/>
  <c r="AT42" i="72"/>
  <c r="AT69" i="72" s="1"/>
  <c r="AF13" i="82"/>
  <c r="AQ33" i="73"/>
  <c r="S19" i="73"/>
  <c r="E44" i="76" s="1"/>
  <c r="N48" i="82"/>
  <c r="J49" i="82"/>
  <c r="R35" i="82"/>
  <c r="T35" i="82" s="1"/>
  <c r="W5" i="82"/>
  <c r="X33" i="73"/>
  <c r="AH29" i="72"/>
  <c r="AH71" i="72" s="1"/>
  <c r="T68" i="72"/>
  <c r="I27" i="73"/>
  <c r="E24" i="77"/>
  <c r="G24" i="77" s="1"/>
  <c r="AP43" i="82"/>
  <c r="I29" i="73"/>
  <c r="S22" i="73"/>
  <c r="E47" i="76" s="1"/>
  <c r="S11" i="73"/>
  <c r="E36" i="76" s="1"/>
  <c r="AV57" i="72"/>
  <c r="AV70" i="72" s="1"/>
  <c r="R9" i="82"/>
  <c r="T9" i="82" s="1"/>
  <c r="W29" i="82"/>
  <c r="AF41" i="82"/>
  <c r="D68" i="72"/>
  <c r="N18" i="73"/>
  <c r="D43" i="76" s="1"/>
  <c r="N21" i="73"/>
  <c r="D46" i="76" s="1"/>
  <c r="W45" i="82"/>
  <c r="I18" i="73"/>
  <c r="R20" i="82"/>
  <c r="T20" i="82" s="1"/>
  <c r="AZ15" i="73"/>
  <c r="F40" i="76" s="1"/>
  <c r="N18" i="72"/>
  <c r="N22" i="72" s="1"/>
  <c r="N66" i="72" s="1"/>
  <c r="B15" i="77"/>
  <c r="D15" i="77" s="1"/>
  <c r="H20" i="73"/>
  <c r="AV18" i="72"/>
  <c r="AV22" i="72" s="1"/>
  <c r="AV66" i="72" s="1"/>
  <c r="R32" i="82"/>
  <c r="T32" i="82" s="1"/>
  <c r="I32" i="73"/>
  <c r="AF17" i="82"/>
  <c r="R5" i="82"/>
  <c r="T5" i="82" s="1"/>
  <c r="AF37" i="82"/>
  <c r="AT67" i="72"/>
  <c r="R14" i="82"/>
  <c r="T14" i="82" s="1"/>
  <c r="R27" i="82"/>
  <c r="T27" i="82" s="1"/>
  <c r="R13" i="82"/>
  <c r="T13" i="82" s="1"/>
  <c r="N67" i="72"/>
  <c r="W25" i="82"/>
  <c r="H17" i="73"/>
  <c r="B12" i="77"/>
  <c r="D12" i="77" s="1"/>
  <c r="W19" i="82"/>
  <c r="G48" i="82"/>
  <c r="Q18" i="72"/>
  <c r="Q22" i="72" s="1"/>
  <c r="AB33" i="73"/>
  <c r="L49" i="82"/>
  <c r="AV67" i="72"/>
  <c r="I22" i="73"/>
  <c r="N13" i="73"/>
  <c r="D38" i="76" s="1"/>
  <c r="AV68" i="72"/>
  <c r="AD68" i="72"/>
  <c r="S48" i="82"/>
  <c r="R7" i="82"/>
  <c r="T7" i="82" s="1"/>
  <c r="AZ26" i="73"/>
  <c r="F51" i="76" s="1"/>
  <c r="Z42" i="72"/>
  <c r="Z69" i="72" s="1"/>
  <c r="H15" i="77"/>
  <c r="J15" i="77" s="1"/>
  <c r="E11" i="77"/>
  <c r="G11" i="77" s="1"/>
  <c r="N27" i="73"/>
  <c r="D52" i="76" s="1"/>
  <c r="H13" i="77"/>
  <c r="J13" i="77" s="1"/>
  <c r="E16" i="77"/>
  <c r="G16" i="77" s="1"/>
  <c r="E10" i="77"/>
  <c r="G10" i="77" s="1"/>
  <c r="F68" i="72"/>
  <c r="AP5" i="82"/>
  <c r="AZ22" i="73"/>
  <c r="F47" i="76" s="1"/>
  <c r="AP27" i="82"/>
  <c r="R31" i="82"/>
  <c r="T31" i="82" s="1"/>
  <c r="R19" i="82"/>
  <c r="T19" i="82" s="1"/>
  <c r="N42" i="72"/>
  <c r="N69" i="72" s="1"/>
  <c r="H11" i="77"/>
  <c r="J11" i="77" s="1"/>
  <c r="AP17" i="82"/>
  <c r="M33" i="73"/>
  <c r="AW33" i="73"/>
  <c r="N68" i="72"/>
  <c r="H24" i="77"/>
  <c r="J24" i="77" s="1"/>
  <c r="S10" i="73"/>
  <c r="P33" i="73"/>
  <c r="C8" i="75"/>
  <c r="E17" i="77"/>
  <c r="G17" i="77" s="1"/>
  <c r="H27" i="73"/>
  <c r="B22" i="77"/>
  <c r="D22" i="77" s="1"/>
  <c r="L48" i="82"/>
  <c r="C19" i="75"/>
  <c r="AZ28" i="73"/>
  <c r="F53" i="76" s="1"/>
  <c r="AD67" i="72"/>
  <c r="AF11" i="82"/>
  <c r="S27" i="73"/>
  <c r="E52" i="76" s="1"/>
  <c r="C12" i="75"/>
  <c r="G49" i="82"/>
  <c r="L33" i="73"/>
  <c r="AZ11" i="73"/>
  <c r="F36" i="76" s="1"/>
  <c r="R21" i="82"/>
  <c r="T21" i="82" s="1"/>
  <c r="AQ18" i="72"/>
  <c r="AQ22" i="72" s="1"/>
  <c r="P67" i="72"/>
  <c r="AR57" i="72"/>
  <c r="AR70" i="72" s="1"/>
  <c r="E19" i="77"/>
  <c r="G19" i="77" s="1"/>
  <c r="H21" i="77"/>
  <c r="J21" i="77" s="1"/>
  <c r="F42" i="72"/>
  <c r="F69" i="72" s="1"/>
  <c r="C18" i="75"/>
  <c r="E49" i="82"/>
  <c r="AF57" i="72"/>
  <c r="AF70" i="72" s="1"/>
  <c r="AA33" i="73"/>
  <c r="I14" i="73"/>
  <c r="AT57" i="72"/>
  <c r="AT70" i="72" s="1"/>
  <c r="N26" i="73"/>
  <c r="D51" i="76" s="1"/>
  <c r="W35" i="82"/>
  <c r="R68" i="72"/>
  <c r="N57" i="72"/>
  <c r="N70" i="72" s="1"/>
  <c r="AN18" i="72"/>
  <c r="AN22" i="72" s="1"/>
  <c r="AN66" i="72" s="1"/>
  <c r="S18" i="72"/>
  <c r="S22" i="72" s="1"/>
  <c r="I16" i="73"/>
  <c r="AH68" i="72"/>
  <c r="AM33" i="73"/>
  <c r="AF33" i="73"/>
  <c r="AU18" i="72"/>
  <c r="AU22" i="72" s="1"/>
  <c r="I26" i="73"/>
  <c r="AF19" i="82"/>
  <c r="S25" i="73"/>
  <c r="E50" i="76" s="1"/>
  <c r="AP42" i="72"/>
  <c r="AP69" i="72" s="1"/>
  <c r="H11" i="73"/>
  <c r="E6" i="77"/>
  <c r="G6" i="77" s="1"/>
  <c r="R46" i="82"/>
  <c r="T46" i="82" s="1"/>
  <c r="AU33" i="73"/>
  <c r="F48" i="82"/>
  <c r="J18" i="72"/>
  <c r="J22" i="72" s="1"/>
  <c r="J66" i="72" s="1"/>
  <c r="AH67" i="72"/>
  <c r="T18" i="72"/>
  <c r="T22" i="72" s="1"/>
  <c r="T66" i="72" s="1"/>
  <c r="AC18" i="72"/>
  <c r="AC22" i="72" s="1"/>
  <c r="I30" i="73"/>
  <c r="P49" i="82"/>
  <c r="I12" i="73"/>
  <c r="F57" i="72"/>
  <c r="F70" i="72" s="1"/>
  <c r="AP11" i="82"/>
  <c r="E15" i="77"/>
  <c r="G15" i="77" s="1"/>
  <c r="S15" i="73"/>
  <c r="E40" i="76" s="1"/>
  <c r="AZ20" i="73"/>
  <c r="F45" i="76" s="1"/>
  <c r="AF5" i="82"/>
  <c r="AB18" i="72"/>
  <c r="AB22" i="72" s="1"/>
  <c r="AB66" i="72" s="1"/>
  <c r="AB42" i="72"/>
  <c r="AB69" i="72" s="1"/>
  <c r="AT33" i="73"/>
  <c r="AP29" i="82"/>
  <c r="AP18" i="72"/>
  <c r="AP22" i="72" s="1"/>
  <c r="AP66" i="72" s="1"/>
  <c r="H18" i="77"/>
  <c r="J18" i="77" s="1"/>
  <c r="R24" i="82"/>
  <c r="T24" i="82" s="1"/>
  <c r="T67" i="72"/>
  <c r="P48" i="82"/>
  <c r="R45" i="82"/>
  <c r="T45" i="82" s="1"/>
  <c r="S12" i="73"/>
  <c r="E37" i="76" s="1"/>
  <c r="AR67" i="72"/>
  <c r="N31" i="73"/>
  <c r="D56" i="76" s="1"/>
  <c r="H12" i="77"/>
  <c r="J12" i="77" s="1"/>
  <c r="I48" i="82"/>
  <c r="AM49" i="82"/>
  <c r="R10" i="82"/>
  <c r="T10" i="82" s="1"/>
  <c r="N24" i="73"/>
  <c r="D49" i="76" s="1"/>
  <c r="AK18" i="72"/>
  <c r="AK22" i="72" s="1"/>
  <c r="C7" i="75"/>
  <c r="AG49" i="82"/>
  <c r="C58" i="71" s="1"/>
  <c r="AN67" i="72"/>
  <c r="I15" i="73"/>
  <c r="S31" i="73"/>
  <c r="E56" i="76" s="1"/>
  <c r="H25" i="73"/>
  <c r="B20" i="77"/>
  <c r="D20" i="77" s="1"/>
  <c r="AJ18" i="72"/>
  <c r="AJ22" i="72" s="1"/>
  <c r="AJ66" i="72" s="1"/>
  <c r="L18" i="72"/>
  <c r="L22" i="72" s="1"/>
  <c r="L66" i="72" s="1"/>
  <c r="U18" i="72"/>
  <c r="U22" i="72" s="1"/>
  <c r="Z67" i="72"/>
  <c r="X49" i="82"/>
  <c r="AF3" i="82"/>
  <c r="AF31" i="82"/>
  <c r="AV33" i="73"/>
  <c r="B16" i="77"/>
  <c r="D16" i="77" s="1"/>
  <c r="H21" i="73"/>
  <c r="S17" i="73"/>
  <c r="E42" i="76" s="1"/>
  <c r="AN68" i="72"/>
  <c r="C20" i="75"/>
  <c r="N25" i="73"/>
  <c r="D50" i="76" s="1"/>
  <c r="Z18" i="72"/>
  <c r="Z22" i="72" s="1"/>
  <c r="Z66" i="72" s="1"/>
  <c r="W27" i="82"/>
  <c r="AF47" i="82"/>
  <c r="H9" i="77"/>
  <c r="J9" i="77" s="1"/>
  <c r="O49" i="82"/>
  <c r="H23" i="73"/>
  <c r="B18" i="77"/>
  <c r="D18" i="77" s="1"/>
  <c r="S20" i="73"/>
  <c r="E45" i="76" s="1"/>
  <c r="AZ19" i="73"/>
  <c r="F44" i="76" s="1"/>
  <c r="E18" i="72"/>
  <c r="E22" i="72" s="1"/>
  <c r="R37" i="82"/>
  <c r="T37" i="82" s="1"/>
  <c r="X57" i="72"/>
  <c r="X70" i="72" s="1"/>
  <c r="N12" i="73"/>
  <c r="D37" i="76" s="1"/>
  <c r="X67" i="72"/>
  <c r="AF25" i="82"/>
  <c r="P57" i="72"/>
  <c r="P70" i="72" s="1"/>
  <c r="N17" i="73"/>
  <c r="D42" i="76" s="1"/>
  <c r="AF35" i="82"/>
  <c r="AB29" i="72"/>
  <c r="AB71" i="72" s="1"/>
  <c r="C29" i="75"/>
  <c r="C13" i="75"/>
  <c r="H17" i="77"/>
  <c r="J17" i="77" s="1"/>
  <c r="R18" i="72"/>
  <c r="R22" i="72" s="1"/>
  <c r="R66" i="72" s="1"/>
  <c r="R38" i="82"/>
  <c r="T38" i="82" s="1"/>
  <c r="I20" i="73"/>
  <c r="AF18" i="72"/>
  <c r="AF22" i="72" s="1"/>
  <c r="AF66" i="72" s="1"/>
  <c r="N30" i="73"/>
  <c r="D55" i="76" s="1"/>
  <c r="H24" i="73"/>
  <c r="B19" i="77"/>
  <c r="D19" i="77" s="1"/>
  <c r="D42" i="72"/>
  <c r="D69" i="72" s="1"/>
  <c r="N10" i="73"/>
  <c r="K33" i="73"/>
  <c r="AJ33" i="73"/>
  <c r="V68" i="72"/>
  <c r="C27" i="75"/>
  <c r="I19" i="73"/>
  <c r="K48" i="82"/>
  <c r="R11" i="82"/>
  <c r="T11" i="82" s="1"/>
  <c r="H18" i="73"/>
  <c r="B13" i="77"/>
  <c r="D13" i="77" s="1"/>
  <c r="H23" i="77"/>
  <c r="J23" i="77" s="1"/>
  <c r="E7" i="77"/>
  <c r="G7" i="77" s="1"/>
  <c r="AL42" i="72"/>
  <c r="AL69" i="72" s="1"/>
  <c r="K49" i="82"/>
  <c r="E12" i="77"/>
  <c r="G12" i="77" s="1"/>
  <c r="AN57" i="72"/>
  <c r="AN70" i="72" s="1"/>
  <c r="N19" i="73"/>
  <c r="D44" i="76" s="1"/>
  <c r="AZ27" i="73"/>
  <c r="F52" i="76" s="1"/>
  <c r="I10" i="73"/>
  <c r="C33" i="73"/>
  <c r="AP29" i="72"/>
  <c r="AP71" i="72" s="1"/>
  <c r="H67" i="72"/>
  <c r="H10" i="73"/>
  <c r="B33" i="73"/>
  <c r="B5" i="77"/>
  <c r="H19" i="73"/>
  <c r="B14" i="77"/>
  <c r="D14" i="77" s="1"/>
  <c r="O48" i="82"/>
  <c r="AN49" i="82"/>
  <c r="V67" i="72"/>
  <c r="AB68" i="72"/>
  <c r="J48" i="82"/>
  <c r="AL68" i="72"/>
  <c r="AR42" i="72"/>
  <c r="AR69" i="72" s="1"/>
  <c r="J68" i="72"/>
  <c r="AZ13" i="73"/>
  <c r="F38" i="76" s="1"/>
  <c r="AZ30" i="73"/>
  <c r="F55" i="76" s="1"/>
  <c r="AD33" i="73"/>
  <c r="AF68" i="72"/>
  <c r="Y49" i="82"/>
  <c r="AF33" i="82"/>
  <c r="AZ18" i="73"/>
  <c r="F43" i="76" s="1"/>
  <c r="L68" i="72"/>
  <c r="H42" i="72"/>
  <c r="H69" i="72" s="1"/>
  <c r="AE33" i="73"/>
  <c r="AP68" i="72"/>
  <c r="AF45" i="82"/>
  <c r="AZ23" i="73"/>
  <c r="F48" i="76" s="1"/>
  <c r="H20" i="77"/>
  <c r="J20" i="77" s="1"/>
  <c r="AZ14" i="73"/>
  <c r="F39" i="76" s="1"/>
  <c r="B61" i="71"/>
  <c r="E13" i="77"/>
  <c r="G13" i="77" s="1"/>
  <c r="AZ16" i="73"/>
  <c r="F41" i="76" s="1"/>
  <c r="C22" i="75"/>
  <c r="AP33" i="73"/>
  <c r="C26" i="75"/>
  <c r="Q49" i="82"/>
  <c r="W18" i="72"/>
  <c r="W22" i="72" s="1"/>
  <c r="AF7" i="82"/>
  <c r="B21" i="77"/>
  <c r="D21" i="77" s="1"/>
  <c r="H26" i="73"/>
  <c r="R67" i="72"/>
  <c r="AA18" i="72"/>
  <c r="AA22" i="72" s="1"/>
  <c r="R17" i="82"/>
  <c r="T17" i="82" s="1"/>
  <c r="W21" i="82"/>
  <c r="AD49" i="82"/>
  <c r="AH49" i="82"/>
  <c r="C59" i="71" s="1"/>
  <c r="AO33" i="73"/>
  <c r="E25" i="77"/>
  <c r="G25" i="77" s="1"/>
  <c r="J42" i="72"/>
  <c r="J69" i="72" s="1"/>
  <c r="S21" i="73"/>
  <c r="E46" i="76" s="1"/>
  <c r="AP7" i="82"/>
  <c r="R28" i="82"/>
  <c r="T28" i="82" s="1"/>
  <c r="H14" i="77"/>
  <c r="J14" i="77" s="1"/>
  <c r="R57" i="72"/>
  <c r="R70" i="72" s="1"/>
  <c r="S49" i="82"/>
  <c r="AF42" i="72"/>
  <c r="AF69" i="72" s="1"/>
  <c r="H7" i="77"/>
  <c r="J7" i="77" s="1"/>
  <c r="R15" i="82"/>
  <c r="T15" i="82" s="1"/>
  <c r="H16" i="73"/>
  <c r="B11" i="77"/>
  <c r="D11" i="77" s="1"/>
  <c r="H28" i="73"/>
  <c r="B23" i="77"/>
  <c r="D23" i="77" s="1"/>
  <c r="R39" i="82"/>
  <c r="T39" i="82" s="1"/>
  <c r="R25" i="82"/>
  <c r="T25" i="82" s="1"/>
  <c r="R43" i="82"/>
  <c r="T43" i="82" s="1"/>
  <c r="H19" i="77"/>
  <c r="J19" i="77" s="1"/>
  <c r="AP67" i="72"/>
  <c r="N20" i="73"/>
  <c r="D45" i="76" s="1"/>
  <c r="D49" i="82"/>
  <c r="R3" i="82"/>
  <c r="AP45" i="82"/>
  <c r="W17" i="82"/>
  <c r="S13" i="73"/>
  <c r="E38" i="76" s="1"/>
  <c r="W43" i="82"/>
  <c r="H49" i="82"/>
  <c r="N29" i="73"/>
  <c r="D54" i="76" s="1"/>
  <c r="U33" i="73"/>
  <c r="AZ10" i="73"/>
  <c r="AI18" i="72"/>
  <c r="AI22" i="72" s="1"/>
  <c r="AL57" i="72"/>
  <c r="AL70" i="72" s="1"/>
  <c r="AM18" i="72"/>
  <c r="AM22" i="72" s="1"/>
  <c r="F67" i="72"/>
  <c r="AK49" i="82"/>
  <c r="B24" i="77"/>
  <c r="D24" i="77" s="1"/>
  <c r="H29" i="73"/>
  <c r="S32" i="73"/>
  <c r="E57" i="76" s="1"/>
  <c r="D57" i="72"/>
  <c r="D70" i="72" s="1"/>
  <c r="H30" i="73"/>
  <c r="B25" i="77"/>
  <c r="D25" i="77" s="1"/>
  <c r="Y18" i="72"/>
  <c r="Y22" i="72" s="1"/>
  <c r="N32" i="73"/>
  <c r="D57" i="76" s="1"/>
  <c r="AN42" i="72"/>
  <c r="AN69" i="72" s="1"/>
  <c r="AL33" i="73"/>
  <c r="R40" i="82"/>
  <c r="T40" i="82" s="1"/>
  <c r="R12" i="82"/>
  <c r="T12" i="82" s="1"/>
  <c r="M49" i="82"/>
  <c r="R18" i="82"/>
  <c r="T18" i="82" s="1"/>
  <c r="I24" i="73"/>
  <c r="N22" i="73"/>
  <c r="D47" i="76" s="1"/>
  <c r="AP47" i="82"/>
  <c r="C18" i="72"/>
  <c r="C22" i="72" s="1"/>
  <c r="AN33" i="73"/>
  <c r="H27" i="77"/>
  <c r="J27" i="77" s="1"/>
  <c r="AF21" i="82"/>
  <c r="AP33" i="82"/>
  <c r="E21" i="77"/>
  <c r="G21" i="77" s="1"/>
  <c r="N14" i="73"/>
  <c r="D39" i="76" s="1"/>
  <c r="H31" i="73"/>
  <c r="B26" i="77"/>
  <c r="D26" i="77" s="1"/>
  <c r="S24" i="73"/>
  <c r="E49" i="76" s="1"/>
  <c r="H5" i="77"/>
  <c r="F33" i="73"/>
  <c r="AA49" i="82"/>
  <c r="E23" i="77"/>
  <c r="G23" i="77" s="1"/>
  <c r="AR33" i="73"/>
  <c r="AP39" i="82"/>
  <c r="J25" i="75" s="1"/>
  <c r="AP41" i="82"/>
  <c r="AP21" i="82"/>
  <c r="I18" i="72"/>
  <c r="I22" i="72" s="1"/>
  <c r="AC49" i="82"/>
  <c r="H48" i="82"/>
  <c r="V42" i="72"/>
  <c r="V69" i="72" s="1"/>
  <c r="AZ17" i="73"/>
  <c r="F42" i="76" s="1"/>
  <c r="D18" i="72"/>
  <c r="D22" i="72" s="1"/>
  <c r="D66" i="72" s="1"/>
  <c r="AP19" i="82"/>
  <c r="R33" i="82"/>
  <c r="T33" i="82" s="1"/>
  <c r="B8" i="77"/>
  <c r="D8" i="77" s="1"/>
  <c r="H13" i="73"/>
  <c r="I31" i="73"/>
  <c r="AP25" i="82"/>
  <c r="H26" i="77"/>
  <c r="J26" i="77" s="1"/>
  <c r="AT49" i="82"/>
  <c r="AO49" i="82"/>
  <c r="H10" i="77"/>
  <c r="J10" i="77" s="1"/>
  <c r="Z49" i="82"/>
  <c r="M18" i="72"/>
  <c r="M22" i="72" s="1"/>
  <c r="AZ25" i="73"/>
  <c r="F50" i="76" s="1"/>
  <c r="N16" i="73"/>
  <c r="D41" i="76" s="1"/>
  <c r="AF39" i="82"/>
  <c r="AF9" i="82"/>
  <c r="E14" i="77"/>
  <c r="G14" i="77" s="1"/>
  <c r="AF15" i="82"/>
  <c r="E5" i="77"/>
  <c r="D33" i="73"/>
  <c r="I17" i="73"/>
  <c r="L42" i="72"/>
  <c r="L69" i="72" s="1"/>
  <c r="AL18" i="72"/>
  <c r="AL22" i="72" s="1"/>
  <c r="AL66" i="72" s="1"/>
  <c r="W41" i="82"/>
  <c r="S28" i="73"/>
  <c r="E53" i="76" s="1"/>
  <c r="AJ42" i="72"/>
  <c r="AJ69" i="72" s="1"/>
  <c r="AZ31" i="73"/>
  <c r="F56" i="76" s="1"/>
  <c r="AJ67" i="72"/>
  <c r="AI33" i="73"/>
  <c r="B27" i="77"/>
  <c r="D27" i="77" s="1"/>
  <c r="H32" i="73"/>
  <c r="AD57" i="72"/>
  <c r="AD70" i="72" s="1"/>
  <c r="I49" i="82"/>
  <c r="Q33" i="73"/>
  <c r="F49" i="82"/>
  <c r="AL67" i="72"/>
  <c r="L57" i="72"/>
  <c r="L70" i="72" s="1"/>
  <c r="B10" i="77"/>
  <c r="D10" i="77" s="1"/>
  <c r="H15" i="73"/>
  <c r="R26" i="82"/>
  <c r="T26" i="82" s="1"/>
  <c r="S29" i="73"/>
  <c r="E54" i="76" s="1"/>
  <c r="I13" i="73"/>
  <c r="H6" i="77"/>
  <c r="J6" i="77" s="1"/>
  <c r="R34" i="82"/>
  <c r="T34" i="82" s="1"/>
  <c r="R30" i="82"/>
  <c r="T30" i="82" s="1"/>
  <c r="AC33" i="73"/>
  <c r="W3" i="82"/>
  <c r="AR68" i="72"/>
  <c r="M48" i="82"/>
  <c r="AL49" i="82"/>
  <c r="R44" i="82"/>
  <c r="T44" i="82" s="1"/>
  <c r="T42" i="72"/>
  <c r="T69" i="72" s="1"/>
  <c r="AZ12" i="73"/>
  <c r="F37" i="76" s="1"/>
  <c r="C9" i="75"/>
  <c r="E48" i="82"/>
  <c r="C25" i="75"/>
  <c r="O18" i="72"/>
  <c r="O22" i="72" s="1"/>
  <c r="C16" i="75"/>
  <c r="AH57" i="72"/>
  <c r="AH70" i="72" s="1"/>
  <c r="W47" i="82"/>
  <c r="C14" i="75"/>
  <c r="AP15" i="82"/>
  <c r="J13" i="75" s="1"/>
  <c r="Z33" i="73"/>
  <c r="C24" i="75"/>
  <c r="AP13" i="82"/>
  <c r="AT18" i="72"/>
  <c r="AT22" i="72" s="1"/>
  <c r="AT66" i="72" s="1"/>
  <c r="AP9" i="82"/>
  <c r="J10" i="75" s="1"/>
  <c r="I11" i="73"/>
  <c r="AB49" i="82"/>
  <c r="AH42" i="72"/>
  <c r="AH69" i="72" s="1"/>
  <c r="AV42" i="72"/>
  <c r="AV69" i="72" s="1"/>
  <c r="N11" i="73"/>
  <c r="D36" i="76" s="1"/>
  <c r="AE18" i="72"/>
  <c r="AE22" i="72" s="1"/>
  <c r="J57" i="72"/>
  <c r="J70" i="72" s="1"/>
  <c r="AI49" i="82"/>
  <c r="AP3" i="82"/>
  <c r="AL73" i="72" l="1"/>
  <c r="C50" i="76"/>
  <c r="BB25" i="73"/>
  <c r="CA25" i="73" s="1"/>
  <c r="C22" i="74" s="1"/>
  <c r="D102" i="76"/>
  <c r="D74" i="76"/>
  <c r="S33" i="73"/>
  <c r="E35" i="76"/>
  <c r="D110" i="76"/>
  <c r="D82" i="76"/>
  <c r="D17" i="75"/>
  <c r="AV23" i="82"/>
  <c r="B40" i="71"/>
  <c r="E22" i="75"/>
  <c r="AQ33" i="82"/>
  <c r="D45" i="71" s="1"/>
  <c r="D45" i="79" s="1"/>
  <c r="D101" i="76"/>
  <c r="D73" i="76"/>
  <c r="BB20" i="73"/>
  <c r="CA20" i="73" s="1"/>
  <c r="C17" i="74" s="1"/>
  <c r="C45" i="76"/>
  <c r="AQ47" i="82"/>
  <c r="D52" i="71" s="1"/>
  <c r="D52" i="79" s="1"/>
  <c r="E29" i="75"/>
  <c r="F74" i="76"/>
  <c r="F102" i="76"/>
  <c r="B39" i="71"/>
  <c r="D16" i="75"/>
  <c r="AV21" i="82"/>
  <c r="N73" i="72"/>
  <c r="B46" i="71"/>
  <c r="AV35" i="82"/>
  <c r="D23" i="75"/>
  <c r="P73" i="72"/>
  <c r="F107" i="76"/>
  <c r="F79" i="76"/>
  <c r="E76" i="76"/>
  <c r="E104" i="76"/>
  <c r="D5" i="77"/>
  <c r="B28" i="77"/>
  <c r="D28" i="77" s="1"/>
  <c r="F80" i="76"/>
  <c r="F108" i="76"/>
  <c r="F73" i="76"/>
  <c r="F101" i="76"/>
  <c r="BB27" i="73"/>
  <c r="CA27" i="73" s="1"/>
  <c r="C24" i="74" s="1"/>
  <c r="C52" i="76"/>
  <c r="B56" i="71"/>
  <c r="D34" i="75"/>
  <c r="B58" i="71"/>
  <c r="B60" i="71"/>
  <c r="B59" i="71"/>
  <c r="E85" i="76"/>
  <c r="E113" i="76"/>
  <c r="D67" i="76"/>
  <c r="D95" i="76"/>
  <c r="V73" i="72"/>
  <c r="C49" i="71"/>
  <c r="C49" i="79" s="1"/>
  <c r="J26" i="75"/>
  <c r="AV33" i="82"/>
  <c r="D22" i="75"/>
  <c r="B45" i="71"/>
  <c r="E16" i="75"/>
  <c r="F16" i="75" s="1"/>
  <c r="AQ21" i="82"/>
  <c r="D39" i="71" s="1"/>
  <c r="D39" i="79" s="1"/>
  <c r="AQ7" i="82"/>
  <c r="D32" i="71" s="1"/>
  <c r="D32" i="79" s="1"/>
  <c r="E9" i="75"/>
  <c r="F112" i="76"/>
  <c r="F84" i="76"/>
  <c r="R73" i="72"/>
  <c r="Z73" i="72"/>
  <c r="D15" i="75"/>
  <c r="AV19" i="82"/>
  <c r="B38" i="71"/>
  <c r="H73" i="72"/>
  <c r="AH73" i="72"/>
  <c r="T2" i="82"/>
  <c r="R48" i="82"/>
  <c r="T48" i="82" s="1"/>
  <c r="D35" i="76"/>
  <c r="N33" i="73"/>
  <c r="BB32" i="73"/>
  <c r="CA32" i="73" s="1"/>
  <c r="C29" i="74" s="1"/>
  <c r="C57" i="76"/>
  <c r="B52" i="71"/>
  <c r="AV47" i="82"/>
  <c r="D29" i="75"/>
  <c r="E68" i="76"/>
  <c r="E96" i="76"/>
  <c r="BB31" i="73"/>
  <c r="CA31" i="73" s="1"/>
  <c r="C28" i="74" s="1"/>
  <c r="C56" i="76"/>
  <c r="E70" i="76"/>
  <c r="E98" i="76"/>
  <c r="C30" i="71"/>
  <c r="W49" i="82"/>
  <c r="C57" i="71" s="1"/>
  <c r="J7" i="75"/>
  <c r="E69" i="76"/>
  <c r="E97" i="76"/>
  <c r="F97" i="76"/>
  <c r="F69" i="76"/>
  <c r="F67" i="76"/>
  <c r="F95" i="76"/>
  <c r="C43" i="76"/>
  <c r="BB18" i="73"/>
  <c r="CA18" i="73" s="1"/>
  <c r="C15" i="74" s="1"/>
  <c r="F75" i="76"/>
  <c r="F103" i="76"/>
  <c r="D69" i="76"/>
  <c r="D97" i="76"/>
  <c r="H28" i="77"/>
  <c r="J28" i="77" s="1"/>
  <c r="J5" i="77"/>
  <c r="E102" i="76"/>
  <c r="E74" i="76"/>
  <c r="C41" i="76"/>
  <c r="BB16" i="73"/>
  <c r="CA16" i="73" s="1"/>
  <c r="C13" i="74" s="1"/>
  <c r="B44" i="71"/>
  <c r="AV31" i="82"/>
  <c r="D21" i="75"/>
  <c r="E101" i="76"/>
  <c r="E73" i="76"/>
  <c r="AT73" i="72"/>
  <c r="D73" i="72"/>
  <c r="AV15" i="82"/>
  <c r="B36" i="71"/>
  <c r="D13" i="75"/>
  <c r="C51" i="71"/>
  <c r="C51" i="79" s="1"/>
  <c r="J28" i="75"/>
  <c r="F114" i="76"/>
  <c r="F86" i="76"/>
  <c r="B43" i="71"/>
  <c r="AV29" i="82"/>
  <c r="D20" i="75"/>
  <c r="F73" i="72"/>
  <c r="E78" i="76"/>
  <c r="E106" i="76"/>
  <c r="C42" i="76"/>
  <c r="BB17" i="73"/>
  <c r="CA17" i="73" s="1"/>
  <c r="C14" i="74" s="1"/>
  <c r="C37" i="76"/>
  <c r="BB12" i="73"/>
  <c r="CA12" i="73" s="1"/>
  <c r="C9" i="74" s="1"/>
  <c r="AN73" i="72"/>
  <c r="E109" i="76"/>
  <c r="E81" i="76"/>
  <c r="F76" i="76"/>
  <c r="F104" i="76"/>
  <c r="C38" i="71"/>
  <c r="C38" i="79" s="1"/>
  <c r="J15" i="75"/>
  <c r="D75" i="76"/>
  <c r="D103" i="76"/>
  <c r="AQ13" i="82"/>
  <c r="D35" i="71" s="1"/>
  <c r="D35" i="79" s="1"/>
  <c r="E12" i="75"/>
  <c r="AD73" i="72"/>
  <c r="AQ43" i="82"/>
  <c r="D50" i="71" s="1"/>
  <c r="D50" i="79" s="1"/>
  <c r="E27" i="75"/>
  <c r="D105" i="76"/>
  <c r="D77" i="76"/>
  <c r="C54" i="76"/>
  <c r="BB29" i="73"/>
  <c r="CA29" i="73" s="1"/>
  <c r="C26" i="74" s="1"/>
  <c r="E77" i="76"/>
  <c r="E105" i="76"/>
  <c r="AV73" i="72"/>
  <c r="D84" i="76"/>
  <c r="D112" i="76"/>
  <c r="C30" i="75"/>
  <c r="D78" i="76"/>
  <c r="D106" i="76"/>
  <c r="F99" i="76"/>
  <c r="F71" i="76"/>
  <c r="C38" i="76"/>
  <c r="BB13" i="73"/>
  <c r="CA13" i="73" s="1"/>
  <c r="C10" i="74" s="1"/>
  <c r="AZ33" i="73"/>
  <c r="F35" i="76"/>
  <c r="E11" i="75"/>
  <c r="AQ11" i="82"/>
  <c r="D34" i="71" s="1"/>
  <c r="D34" i="79" s="1"/>
  <c r="D100" i="76"/>
  <c r="D72" i="76"/>
  <c r="C46" i="76"/>
  <c r="BB21" i="73"/>
  <c r="CA21" i="73" s="1"/>
  <c r="C18" i="74" s="1"/>
  <c r="E20" i="75"/>
  <c r="AQ29" i="82"/>
  <c r="D43" i="71" s="1"/>
  <c r="D43" i="79" s="1"/>
  <c r="AQ37" i="82"/>
  <c r="D47" i="71" s="1"/>
  <c r="D47" i="79" s="1"/>
  <c r="E24" i="75"/>
  <c r="F78" i="76"/>
  <c r="F106" i="76"/>
  <c r="H33" i="73"/>
  <c r="B32" i="71"/>
  <c r="D9" i="75"/>
  <c r="AV7" i="82"/>
  <c r="J16" i="75"/>
  <c r="C39" i="71"/>
  <c r="C39" i="79" s="1"/>
  <c r="D93" i="76"/>
  <c r="D65" i="76"/>
  <c r="E86" i="76"/>
  <c r="E114" i="76"/>
  <c r="AB73" i="72"/>
  <c r="C44" i="71"/>
  <c r="C44" i="79" s="1"/>
  <c r="J21" i="75"/>
  <c r="D96" i="76"/>
  <c r="D68" i="76"/>
  <c r="AQ5" i="82"/>
  <c r="D31" i="71" s="1"/>
  <c r="D31" i="79" s="1"/>
  <c r="E8" i="75"/>
  <c r="C47" i="76"/>
  <c r="BB22" i="73"/>
  <c r="CA22" i="73" s="1"/>
  <c r="C19" i="74" s="1"/>
  <c r="E72" i="76"/>
  <c r="E100" i="76"/>
  <c r="C36" i="76"/>
  <c r="BB11" i="73"/>
  <c r="CA11" i="73" s="1"/>
  <c r="C8" i="74" s="1"/>
  <c r="D107" i="76"/>
  <c r="D79" i="76"/>
  <c r="E71" i="76"/>
  <c r="E99" i="76"/>
  <c r="E111" i="76"/>
  <c r="E83" i="76"/>
  <c r="G5" i="77"/>
  <c r="E28" i="77"/>
  <c r="G28" i="77" s="1"/>
  <c r="D76" i="76"/>
  <c r="D104" i="76"/>
  <c r="E23" i="75"/>
  <c r="AQ35" i="82"/>
  <c r="D46" i="71" s="1"/>
  <c r="D46" i="79" s="1"/>
  <c r="C55" i="76"/>
  <c r="BB30" i="73"/>
  <c r="CA30" i="73" s="1"/>
  <c r="C27" i="74" s="1"/>
  <c r="E19" i="75"/>
  <c r="AQ27" i="82"/>
  <c r="D42" i="71" s="1"/>
  <c r="D42" i="79" s="1"/>
  <c r="BB28" i="73"/>
  <c r="CA28" i="73" s="1"/>
  <c r="C25" i="74" s="1"/>
  <c r="C53" i="76"/>
  <c r="AJ73" i="72"/>
  <c r="E14" i="75"/>
  <c r="AQ17" i="82"/>
  <c r="D37" i="71" s="1"/>
  <c r="D37" i="79" s="1"/>
  <c r="AQ19" i="82"/>
  <c r="D38" i="71" s="1"/>
  <c r="D38" i="79" s="1"/>
  <c r="E15" i="75"/>
  <c r="F109" i="76"/>
  <c r="F81" i="76"/>
  <c r="AF73" i="72"/>
  <c r="E110" i="76"/>
  <c r="E82" i="76"/>
  <c r="C42" i="71"/>
  <c r="C42" i="79" s="1"/>
  <c r="J19" i="75"/>
  <c r="F65" i="76"/>
  <c r="F93" i="76"/>
  <c r="AQ15" i="82"/>
  <c r="D36" i="71" s="1"/>
  <c r="D36" i="79" s="1"/>
  <c r="E13" i="75"/>
  <c r="BB24" i="73"/>
  <c r="CA24" i="73" s="1"/>
  <c r="C21" i="74" s="1"/>
  <c r="C49" i="76"/>
  <c r="D111" i="76"/>
  <c r="D83" i="76"/>
  <c r="F70" i="76"/>
  <c r="F98" i="76"/>
  <c r="D71" i="76"/>
  <c r="D99" i="76"/>
  <c r="D85" i="76"/>
  <c r="D113" i="76"/>
  <c r="J23" i="75"/>
  <c r="C46" i="71"/>
  <c r="C46" i="79" s="1"/>
  <c r="F82" i="76"/>
  <c r="F110" i="76"/>
  <c r="J18" i="75"/>
  <c r="C41" i="71"/>
  <c r="C41" i="79" s="1"/>
  <c r="AQ41" i="82"/>
  <c r="D49" i="71" s="1"/>
  <c r="D49" i="79" s="1"/>
  <c r="E26" i="75"/>
  <c r="C48" i="76"/>
  <c r="BB23" i="73"/>
  <c r="CA23" i="73" s="1"/>
  <c r="C20" i="74" s="1"/>
  <c r="AR73" i="72"/>
  <c r="R49" i="82"/>
  <c r="T49" i="82" s="1"/>
  <c r="C56" i="71" s="1"/>
  <c r="T3" i="82"/>
  <c r="L73" i="72"/>
  <c r="D8" i="75"/>
  <c r="B31" i="71"/>
  <c r="AV5" i="82"/>
  <c r="F94" i="76"/>
  <c r="F66" i="76"/>
  <c r="E17" i="75"/>
  <c r="AQ23" i="82"/>
  <c r="D40" i="71" s="1"/>
  <c r="D40" i="79" s="1"/>
  <c r="J11" i="75"/>
  <c r="C34" i="71"/>
  <c r="C34" i="79" s="1"/>
  <c r="AQ45" i="82"/>
  <c r="D51" i="71" s="1"/>
  <c r="D51" i="79" s="1"/>
  <c r="E28" i="75"/>
  <c r="D24" i="75"/>
  <c r="B47" i="71"/>
  <c r="AV37" i="82"/>
  <c r="AP73" i="72"/>
  <c r="AV17" i="82"/>
  <c r="D14" i="75"/>
  <c r="B37" i="71"/>
  <c r="C35" i="71"/>
  <c r="C35" i="79" s="1"/>
  <c r="J12" i="75"/>
  <c r="C35" i="76"/>
  <c r="I33" i="73"/>
  <c r="BB10" i="73"/>
  <c r="BB26" i="73"/>
  <c r="CA26" i="73" s="1"/>
  <c r="C23" i="74" s="1"/>
  <c r="C51" i="76"/>
  <c r="F85" i="76"/>
  <c r="F113" i="76"/>
  <c r="D11" i="75"/>
  <c r="AV11" i="82"/>
  <c r="B34" i="71"/>
  <c r="T73" i="72"/>
  <c r="D108" i="76"/>
  <c r="D80" i="76"/>
  <c r="J20" i="75"/>
  <c r="C43" i="71"/>
  <c r="C43" i="79" s="1"/>
  <c r="C50" i="71"/>
  <c r="C50" i="79" s="1"/>
  <c r="J27" i="75"/>
  <c r="E94" i="76"/>
  <c r="E66" i="76"/>
  <c r="AV13" i="82"/>
  <c r="B35" i="71"/>
  <c r="D12" i="75"/>
  <c r="B33" i="71"/>
  <c r="D10" i="75"/>
  <c r="AV9" i="82"/>
  <c r="F77" i="76"/>
  <c r="F105" i="76"/>
  <c r="D86" i="76"/>
  <c r="D114" i="76"/>
  <c r="AP49" i="82"/>
  <c r="C61" i="71" s="1"/>
  <c r="D61" i="71" s="1"/>
  <c r="B49" i="71"/>
  <c r="D26" i="75"/>
  <c r="AV41" i="82"/>
  <c r="AQ31" i="82"/>
  <c r="D44" i="71" s="1"/>
  <c r="D44" i="79" s="1"/>
  <c r="E21" i="75"/>
  <c r="AQ39" i="82"/>
  <c r="D48" i="71" s="1"/>
  <c r="D48" i="79" s="1"/>
  <c r="E25" i="75"/>
  <c r="E95" i="76"/>
  <c r="E67" i="76"/>
  <c r="F68" i="76"/>
  <c r="F96" i="76"/>
  <c r="C44" i="76"/>
  <c r="BB19" i="73"/>
  <c r="CA19" i="73" s="1"/>
  <c r="C16" i="74" s="1"/>
  <c r="E7" i="75"/>
  <c r="AF49" i="82"/>
  <c r="C60" i="71" s="1"/>
  <c r="AQ3" i="82"/>
  <c r="B51" i="71"/>
  <c r="D28" i="75"/>
  <c r="AV45" i="82"/>
  <c r="J73" i="72"/>
  <c r="C39" i="76"/>
  <c r="BB14" i="73"/>
  <c r="CA14" i="73" s="1"/>
  <c r="C11" i="74" s="1"/>
  <c r="D81" i="76"/>
  <c r="D109" i="76"/>
  <c r="AV27" i="82"/>
  <c r="D19" i="75"/>
  <c r="B42" i="71"/>
  <c r="C45" i="71"/>
  <c r="C45" i="79" s="1"/>
  <c r="J22" i="75"/>
  <c r="E84" i="76"/>
  <c r="E112" i="76"/>
  <c r="E79" i="76"/>
  <c r="E107" i="76"/>
  <c r="D27" i="75"/>
  <c r="AV43" i="82"/>
  <c r="B50" i="71"/>
  <c r="F72" i="76"/>
  <c r="F100" i="76"/>
  <c r="AV25" i="82"/>
  <c r="D18" i="75"/>
  <c r="B41" i="71"/>
  <c r="BB15" i="73"/>
  <c r="CA15" i="73" s="1"/>
  <c r="C12" i="74" s="1"/>
  <c r="C40" i="76"/>
  <c r="B48" i="71"/>
  <c r="D25" i="75"/>
  <c r="AV39" i="82"/>
  <c r="C31" i="71"/>
  <c r="C31" i="79" s="1"/>
  <c r="J8" i="75"/>
  <c r="C32" i="71"/>
  <c r="C32" i="79" s="1"/>
  <c r="J9" i="75"/>
  <c r="E108" i="76"/>
  <c r="E80" i="76"/>
  <c r="C52" i="71"/>
  <c r="C52" i="79" s="1"/>
  <c r="J29" i="75"/>
  <c r="E10" i="75"/>
  <c r="AQ9" i="82"/>
  <c r="D33" i="71" s="1"/>
  <c r="D33" i="79" s="1"/>
  <c r="AQ25" i="82"/>
  <c r="D41" i="71" s="1"/>
  <c r="D41" i="79" s="1"/>
  <c r="E18" i="75"/>
  <c r="D70" i="76"/>
  <c r="D98" i="76"/>
  <c r="C37" i="71"/>
  <c r="C37" i="79" s="1"/>
  <c r="J14" i="75"/>
  <c r="E75" i="76"/>
  <c r="E103" i="76"/>
  <c r="D66" i="76"/>
  <c r="D94" i="76"/>
  <c r="E65" i="76"/>
  <c r="E93" i="76"/>
  <c r="F83" i="76"/>
  <c r="F111" i="76"/>
  <c r="X73" i="72"/>
  <c r="F23" i="75" l="1"/>
  <c r="I23" i="75" s="1"/>
  <c r="F22" i="75"/>
  <c r="F15" i="75"/>
  <c r="F25" i="75"/>
  <c r="I25" i="75" s="1"/>
  <c r="F18" i="75"/>
  <c r="F26" i="75"/>
  <c r="I26" i="75" s="1"/>
  <c r="I16" i="75"/>
  <c r="F27" i="75"/>
  <c r="I27" i="75" s="1"/>
  <c r="F17" i="75"/>
  <c r="I17" i="75" s="1"/>
  <c r="F21" i="75"/>
  <c r="I21" i="75" s="1"/>
  <c r="I15" i="75"/>
  <c r="F28" i="75"/>
  <c r="I28" i="75" s="1"/>
  <c r="I18" i="75"/>
  <c r="F9" i="75"/>
  <c r="F12" i="75"/>
  <c r="I12" i="75" s="1"/>
  <c r="I22" i="75"/>
  <c r="C62" i="71"/>
  <c r="F8" i="75"/>
  <c r="I8" i="75" s="1"/>
  <c r="F24" i="75"/>
  <c r="I24" i="75" s="1"/>
  <c r="F13" i="75"/>
  <c r="I13" i="75" s="1"/>
  <c r="F19" i="75"/>
  <c r="I19" i="75" s="1"/>
  <c r="F14" i="75"/>
  <c r="I14" i="75" s="1"/>
  <c r="F11" i="75"/>
  <c r="I11" i="75" s="1"/>
  <c r="D27" i="74"/>
  <c r="E27" i="74"/>
  <c r="D21" i="74"/>
  <c r="E21" i="74"/>
  <c r="H54" i="76"/>
  <c r="H111" i="76" s="1"/>
  <c r="C111" i="76"/>
  <c r="C83" i="76"/>
  <c r="H83" i="76" s="1"/>
  <c r="C85" i="76"/>
  <c r="H85" i="76" s="1"/>
  <c r="H56" i="76"/>
  <c r="H113" i="76" s="1"/>
  <c r="C113" i="76"/>
  <c r="F58" i="76"/>
  <c r="F64" i="76"/>
  <c r="F87" i="76" s="1"/>
  <c r="F92" i="76"/>
  <c r="F29" i="75"/>
  <c r="I29" i="75" s="1"/>
  <c r="B45" i="79"/>
  <c r="F45" i="71"/>
  <c r="C78" i="76"/>
  <c r="H78" i="76" s="1"/>
  <c r="C106" i="76"/>
  <c r="H49" i="76"/>
  <c r="H106" i="76" s="1"/>
  <c r="B35" i="79"/>
  <c r="F35" i="71"/>
  <c r="F52" i="71"/>
  <c r="B52" i="79"/>
  <c r="F40" i="71"/>
  <c r="B40" i="79"/>
  <c r="E14" i="74"/>
  <c r="D14" i="74"/>
  <c r="H48" i="76"/>
  <c r="H105" i="76" s="1"/>
  <c r="C105" i="76"/>
  <c r="C77" i="76"/>
  <c r="H77" i="76" s="1"/>
  <c r="D28" i="74"/>
  <c r="E28" i="74"/>
  <c r="B42" i="79"/>
  <c r="F42" i="71"/>
  <c r="F43" i="71"/>
  <c r="B43" i="79"/>
  <c r="B48" i="79"/>
  <c r="F48" i="71"/>
  <c r="B49" i="79"/>
  <c r="F49" i="71"/>
  <c r="F34" i="71"/>
  <c r="B34" i="79"/>
  <c r="C95" i="76"/>
  <c r="C67" i="76"/>
  <c r="H67" i="76" s="1"/>
  <c r="H38" i="76"/>
  <c r="H95" i="76" s="1"/>
  <c r="C86" i="76"/>
  <c r="H86" i="76" s="1"/>
  <c r="C114" i="76"/>
  <c r="H57" i="76"/>
  <c r="H114" i="76" s="1"/>
  <c r="E57" i="71"/>
  <c r="D57" i="71"/>
  <c r="C53" i="71"/>
  <c r="C53" i="79" s="1"/>
  <c r="C30" i="79"/>
  <c r="H46" i="76"/>
  <c r="H103" i="76" s="1"/>
  <c r="C75" i="76"/>
  <c r="H75" i="76" s="1"/>
  <c r="C103" i="76"/>
  <c r="E10" i="74"/>
  <c r="D10" i="74"/>
  <c r="C97" i="76"/>
  <c r="C69" i="76"/>
  <c r="H69" i="76" s="1"/>
  <c r="H40" i="76"/>
  <c r="H97" i="76" s="1"/>
  <c r="D11" i="74"/>
  <c r="E11" i="74"/>
  <c r="D29" i="74"/>
  <c r="E29" i="74"/>
  <c r="C84" i="76"/>
  <c r="H84" i="76" s="1"/>
  <c r="H55" i="76"/>
  <c r="H112" i="76" s="1"/>
  <c r="C112" i="76"/>
  <c r="C99" i="76"/>
  <c r="C71" i="76"/>
  <c r="H71" i="76" s="1"/>
  <c r="H42" i="76"/>
  <c r="H99" i="76" s="1"/>
  <c r="E18" i="74"/>
  <c r="D18" i="74"/>
  <c r="E12" i="74"/>
  <c r="D12" i="74"/>
  <c r="C96" i="76"/>
  <c r="C68" i="76"/>
  <c r="H68" i="76" s="1"/>
  <c r="H39" i="76"/>
  <c r="H96" i="76" s="1"/>
  <c r="D15" i="74"/>
  <c r="E15" i="74"/>
  <c r="AV3" i="82"/>
  <c r="AV49" i="82" s="1"/>
  <c r="B30" i="71"/>
  <c r="D7" i="75"/>
  <c r="F39" i="71"/>
  <c r="B39" i="79"/>
  <c r="C101" i="76"/>
  <c r="H44" i="76"/>
  <c r="H101" i="76" s="1"/>
  <c r="C73" i="76"/>
  <c r="H73" i="76" s="1"/>
  <c r="D26" i="74"/>
  <c r="E26" i="74"/>
  <c r="B44" i="79"/>
  <c r="F44" i="71"/>
  <c r="F37" i="71"/>
  <c r="B37" i="79"/>
  <c r="E13" i="74"/>
  <c r="D13" i="74"/>
  <c r="H52" i="76"/>
  <c r="H109" i="76" s="1"/>
  <c r="C81" i="76"/>
  <c r="H81" i="76" s="1"/>
  <c r="C109" i="76"/>
  <c r="C98" i="76"/>
  <c r="C70" i="76"/>
  <c r="H70" i="76" s="1"/>
  <c r="H41" i="76"/>
  <c r="H98" i="76" s="1"/>
  <c r="F41" i="71"/>
  <c r="B41" i="79"/>
  <c r="C100" i="76"/>
  <c r="H43" i="76"/>
  <c r="H100" i="76" s="1"/>
  <c r="C72" i="76"/>
  <c r="H72" i="76" s="1"/>
  <c r="D58" i="76"/>
  <c r="D64" i="76"/>
  <c r="D87" i="76" s="1"/>
  <c r="D92" i="76"/>
  <c r="D58" i="71"/>
  <c r="E58" i="71"/>
  <c r="E17" i="74"/>
  <c r="D17" i="74"/>
  <c r="D8" i="74"/>
  <c r="E8" i="74"/>
  <c r="F32" i="71"/>
  <c r="B32" i="79"/>
  <c r="B36" i="79"/>
  <c r="F36" i="71"/>
  <c r="E58" i="76"/>
  <c r="E92" i="76"/>
  <c r="E64" i="76"/>
  <c r="E87" i="76" s="1"/>
  <c r="C65" i="76"/>
  <c r="H65" i="76" s="1"/>
  <c r="C93" i="76"/>
  <c r="H36" i="76"/>
  <c r="H93" i="76" s="1"/>
  <c r="E24" i="74"/>
  <c r="D24" i="74"/>
  <c r="F20" i="75"/>
  <c r="I20" i="75" s="1"/>
  <c r="I9" i="75"/>
  <c r="B51" i="79"/>
  <c r="F51" i="71"/>
  <c r="H51" i="76"/>
  <c r="H108" i="76" s="1"/>
  <c r="C80" i="76"/>
  <c r="H80" i="76" s="1"/>
  <c r="C108" i="76"/>
  <c r="C82" i="76"/>
  <c r="H82" i="76" s="1"/>
  <c r="H53" i="76"/>
  <c r="H110" i="76" s="1"/>
  <c r="C110" i="76"/>
  <c r="B46" i="79"/>
  <c r="F46" i="71"/>
  <c r="E16" i="74"/>
  <c r="D16" i="74"/>
  <c r="E23" i="74"/>
  <c r="D23" i="74"/>
  <c r="B31" i="79"/>
  <c r="F31" i="71"/>
  <c r="E25" i="74"/>
  <c r="D25" i="74"/>
  <c r="B62" i="71"/>
  <c r="D56" i="71"/>
  <c r="E56" i="71"/>
  <c r="E9" i="74"/>
  <c r="D9" i="74"/>
  <c r="D59" i="71"/>
  <c r="E59" i="71"/>
  <c r="D22" i="74"/>
  <c r="E22" i="74"/>
  <c r="C92" i="76"/>
  <c r="C58" i="76"/>
  <c r="H35" i="76"/>
  <c r="C64" i="76"/>
  <c r="H47" i="76"/>
  <c r="H104" i="76" s="1"/>
  <c r="C104" i="76"/>
  <c r="C76" i="76"/>
  <c r="H76" i="76" s="1"/>
  <c r="D20" i="74"/>
  <c r="E20" i="74"/>
  <c r="H45" i="76"/>
  <c r="H102" i="76" s="1"/>
  <c r="C74" i="76"/>
  <c r="H74" i="76" s="1"/>
  <c r="C102" i="76"/>
  <c r="B47" i="79"/>
  <c r="F47" i="71"/>
  <c r="D30" i="71"/>
  <c r="AQ49" i="82"/>
  <c r="B50" i="79"/>
  <c r="F50" i="71"/>
  <c r="F10" i="75"/>
  <c r="I10" i="75" s="1"/>
  <c r="CA10" i="73"/>
  <c r="BB33" i="73"/>
  <c r="E61" i="71"/>
  <c r="E30" i="75"/>
  <c r="F33" i="71"/>
  <c r="B33" i="79"/>
  <c r="E19" i="74"/>
  <c r="D19" i="74"/>
  <c r="C66" i="76"/>
  <c r="H66" i="76" s="1"/>
  <c r="C94" i="76"/>
  <c r="H37" i="76"/>
  <c r="H94" i="76" s="1"/>
  <c r="F38" i="71"/>
  <c r="B38" i="79"/>
  <c r="E60" i="71"/>
  <c r="D60" i="71"/>
  <c r="C107" i="76"/>
  <c r="H50" i="76"/>
  <c r="H107" i="76" s="1"/>
  <c r="C79" i="76"/>
  <c r="H79" i="76" s="1"/>
  <c r="D62" i="71" l="1"/>
  <c r="E62" i="71"/>
  <c r="F42" i="79"/>
  <c r="C15" i="79"/>
  <c r="D15" i="79" s="1"/>
  <c r="C18" i="79"/>
  <c r="D18" i="79" s="1"/>
  <c r="F45" i="79"/>
  <c r="F38" i="79"/>
  <c r="C11" i="79"/>
  <c r="D11" i="79" s="1"/>
  <c r="E115" i="76"/>
  <c r="E59" i="76"/>
  <c r="F115" i="76"/>
  <c r="F59" i="76"/>
  <c r="F51" i="79"/>
  <c r="C24" i="79"/>
  <c r="D24" i="79" s="1"/>
  <c r="F49" i="79"/>
  <c r="C22" i="79"/>
  <c r="D22" i="79" s="1"/>
  <c r="C4" i="79"/>
  <c r="D4" i="79" s="1"/>
  <c r="F31" i="79"/>
  <c r="F34" i="79"/>
  <c r="C7" i="79"/>
  <c r="D7" i="79" s="1"/>
  <c r="F39" i="79"/>
  <c r="C12" i="79"/>
  <c r="D12" i="79" s="1"/>
  <c r="C19" i="79"/>
  <c r="D19" i="79" s="1"/>
  <c r="F46" i="79"/>
  <c r="H64" i="76"/>
  <c r="H87" i="76" s="1"/>
  <c r="C87" i="76"/>
  <c r="F32" i="79"/>
  <c r="C5" i="79"/>
  <c r="D5" i="79" s="1"/>
  <c r="H58" i="76"/>
  <c r="H92" i="76"/>
  <c r="D115" i="76"/>
  <c r="D59" i="76"/>
  <c r="F41" i="79"/>
  <c r="C14" i="79"/>
  <c r="D14" i="79" s="1"/>
  <c r="F52" i="79"/>
  <c r="C25" i="79"/>
  <c r="D25" i="79" s="1"/>
  <c r="F35" i="79"/>
  <c r="C8" i="79"/>
  <c r="D8" i="79" s="1"/>
  <c r="D53" i="71"/>
  <c r="D53" i="79" s="1"/>
  <c r="D30" i="79"/>
  <c r="C6" i="79"/>
  <c r="D6" i="79" s="1"/>
  <c r="F33" i="79"/>
  <c r="F44" i="79"/>
  <c r="C17" i="79"/>
  <c r="D17" i="79" s="1"/>
  <c r="F47" i="79"/>
  <c r="C20" i="79"/>
  <c r="D20" i="79" s="1"/>
  <c r="C10" i="79"/>
  <c r="D10" i="79" s="1"/>
  <c r="F37" i="79"/>
  <c r="F48" i="79"/>
  <c r="C21" i="79"/>
  <c r="D21" i="79" s="1"/>
  <c r="F30" i="71"/>
  <c r="B53" i="71"/>
  <c r="B53" i="79" s="1"/>
  <c r="B30" i="79"/>
  <c r="F43" i="79"/>
  <c r="C16" i="79"/>
  <c r="D16" i="79" s="1"/>
  <c r="F40" i="79"/>
  <c r="C13" i="79"/>
  <c r="D13" i="79" s="1"/>
  <c r="C23" i="79"/>
  <c r="D23" i="79" s="1"/>
  <c r="F50" i="79"/>
  <c r="D30" i="75"/>
  <c r="F7" i="75"/>
  <c r="C9" i="79"/>
  <c r="D9" i="79" s="1"/>
  <c r="F36" i="79"/>
  <c r="C115" i="76"/>
  <c r="C59" i="76"/>
  <c r="CA33" i="73"/>
  <c r="C7" i="74"/>
  <c r="F30" i="75" l="1"/>
  <c r="D32" i="75" s="1"/>
  <c r="D36" i="75" s="1"/>
  <c r="I7" i="75"/>
  <c r="I30" i="75" s="1"/>
  <c r="F30" i="79"/>
  <c r="F53" i="71"/>
  <c r="F53" i="79" s="1"/>
  <c r="C3" i="79"/>
  <c r="H59" i="76"/>
  <c r="H115" i="76"/>
  <c r="G59" i="76"/>
  <c r="D7" i="74"/>
  <c r="D30" i="74" s="1"/>
  <c r="E7" i="74"/>
  <c r="C30" i="74"/>
  <c r="E30" i="74" s="1"/>
  <c r="D3" i="79" l="1"/>
  <c r="D26" i="79" s="1"/>
  <c r="C26" i="79"/>
</calcChain>
</file>

<file path=xl/sharedStrings.xml><?xml version="1.0" encoding="utf-8"?>
<sst xmlns="http://schemas.openxmlformats.org/spreadsheetml/2006/main" count="10429" uniqueCount="942">
  <si>
    <t>Dollar</t>
  </si>
  <si>
    <t>%</t>
  </si>
  <si>
    <t>Fair Market</t>
  </si>
  <si>
    <t>Assessed</t>
  </si>
  <si>
    <t>Market Value</t>
  </si>
  <si>
    <t>Assessed Value</t>
  </si>
  <si>
    <t>Level of</t>
  </si>
  <si>
    <t>Value</t>
  </si>
  <si>
    <t>Change</t>
  </si>
  <si>
    <t>Assessment</t>
  </si>
  <si>
    <t>AGRICULTURAL LANDS</t>
  </si>
  <si>
    <t>Acres</t>
  </si>
  <si>
    <t>LINE</t>
  </si>
  <si>
    <t>CLASSIFICATION</t>
  </si>
  <si>
    <t>B</t>
  </si>
  <si>
    <t>A</t>
  </si>
  <si>
    <t>TOTAL AG LANDS</t>
  </si>
  <si>
    <t>C</t>
  </si>
  <si>
    <t>RESIDENTIAL PERSONAL PROPERTY</t>
  </si>
  <si>
    <t>D</t>
  </si>
  <si>
    <t>INDUSTRIAL PROPERTY</t>
  </si>
  <si>
    <t>Coal Mining</t>
  </si>
  <si>
    <t>Oil &amp; Gas Extraction</t>
  </si>
  <si>
    <t>STATE ASSESSED - MINERALS</t>
  </si>
  <si>
    <t>Printing - Newspapers, Books etc.</t>
  </si>
  <si>
    <t>Vacant Industrial Land</t>
  </si>
  <si>
    <t>TOTAL INDUSTRIAL</t>
  </si>
  <si>
    <t>Food Manufacturing</t>
  </si>
  <si>
    <t>Beverage Manufacturing</t>
  </si>
  <si>
    <t>Tobacco Manufacturing</t>
  </si>
  <si>
    <t>Manufacture of Textile Mill Products</t>
  </si>
  <si>
    <t>Apparel Manufacturing</t>
  </si>
  <si>
    <t>Leather Manufacturing</t>
  </si>
  <si>
    <t>Wood Product Manufacturing</t>
  </si>
  <si>
    <t>Paper Manufacturing</t>
  </si>
  <si>
    <t>Chemical Manufacturing</t>
  </si>
  <si>
    <t>Plastic &amp; Rubber Product Manufacturing</t>
  </si>
  <si>
    <t>Non-Metallic Mineral Product Manufacturing</t>
  </si>
  <si>
    <t>Primary Metal Manufacturing</t>
  </si>
  <si>
    <t>Fabricated Metal Product Manufacturing</t>
  </si>
  <si>
    <t>Machinery Manufacturing</t>
  </si>
  <si>
    <t>Computer &amp; Electronic Product Manufacturing</t>
  </si>
  <si>
    <t>Electronic Equip, Appliance &amp; Component Manu.</t>
  </si>
  <si>
    <t>Transportation Equipment Manufacturing</t>
  </si>
  <si>
    <t>Furniture &amp; Related Product Manufacturing</t>
  </si>
  <si>
    <t>Metal Ore Mining</t>
  </si>
  <si>
    <t>Non-Metal Mining &amp; Quarrying</t>
  </si>
  <si>
    <t>Petroleum &amp; Coal Product Manufacturing</t>
  </si>
  <si>
    <t>Basic Chemical Manufacturing</t>
  </si>
  <si>
    <t>Pipeline Transportation</t>
  </si>
  <si>
    <t>Unspecified Other</t>
  </si>
  <si>
    <t>Medical Equipment &amp; Supplies Manufacturing</t>
  </si>
  <si>
    <t>Pollution Control &amp; Fire Exemptions Granted</t>
  </si>
  <si>
    <t>Value/Acre</t>
  </si>
  <si>
    <t>Manufacture of Jewelry, Silverware, Etc.</t>
  </si>
  <si>
    <t>Productive Value</t>
  </si>
  <si>
    <t>% Change</t>
  </si>
  <si>
    <t>Productive</t>
  </si>
  <si>
    <t>Value/Acre Change</t>
  </si>
  <si>
    <t>Acre Change</t>
  </si>
  <si>
    <t>AG ACREAGE</t>
  </si>
  <si>
    <t>RESIDENTIAL LAND</t>
  </si>
  <si>
    <t>COMMERCIAL LAND</t>
  </si>
  <si>
    <t>COMMERCIAL IMPROVED</t>
  </si>
  <si>
    <t>RESIDENTIAL IMPROVED</t>
  </si>
  <si>
    <t>AGRICULTRAL LAND</t>
  </si>
  <si>
    <t>STATE ASSESSED - OTHER</t>
  </si>
  <si>
    <t>COMMERCAIL PERSONAL PROPERTY</t>
  </si>
  <si>
    <t>TOTAL PERSONAL PROPERTY</t>
  </si>
  <si>
    <t>TOTAL REAL PROPERTY</t>
  </si>
  <si>
    <t>REAL PROPERTY</t>
  </si>
  <si>
    <t>PERSONAL PROPERTY</t>
  </si>
  <si>
    <t>TOTAL VALUATION</t>
  </si>
  <si>
    <t>LOCALLY ASSESSED VALUATION</t>
  </si>
  <si>
    <t>STATE ASSESSED VALUATION</t>
  </si>
  <si>
    <t>IRRIGATED</t>
  </si>
  <si>
    <t>DRY CROP</t>
  </si>
  <si>
    <t>RANGE</t>
  </si>
  <si>
    <t>TOTAL MANDATORY 6 MILL LEVY</t>
  </si>
  <si>
    <t>TOTAL SPECIAL DISTRICT TAXES</t>
  </si>
  <si>
    <t>TOTALS</t>
  </si>
  <si>
    <t>LEVY</t>
  </si>
  <si>
    <t>TAXES LEVIED</t>
  </si>
  <si>
    <t>COUNTY VALUATION:</t>
  </si>
  <si>
    <t>STATE LEVIES</t>
  </si>
  <si>
    <t>STATE GENERAL FUND</t>
  </si>
  <si>
    <t>STATE CHARITABLE INSTITUTIONS</t>
  </si>
  <si>
    <t>STATE DEBT AND INTEREST</t>
  </si>
  <si>
    <t>SCHOOL FOUNDATION PROGRAM</t>
  </si>
  <si>
    <t>TOTAL STATE LEVY &amp; TAXES</t>
  </si>
  <si>
    <t>COUNTY LEVIES</t>
  </si>
  <si>
    <t>COUNTY HOSPITAL OPERATION</t>
  </si>
  <si>
    <t>COUNTY LIBRARY OPERATION</t>
  </si>
  <si>
    <t>COUNTY FAIR OPERATION</t>
  </si>
  <si>
    <t>COUNTY MUSEUM OPERATION</t>
  </si>
  <si>
    <t>PUBLIC ASSISTANCE AND SOCIAL SERVICES</t>
  </si>
  <si>
    <t>AIRPORT OPERATION</t>
  </si>
  <si>
    <t>CIVIL DEFENSE</t>
  </si>
  <si>
    <t>COUNTY BUILDING FUND</t>
  </si>
  <si>
    <t>ROAD AND BRIDGE PURPOSES</t>
  </si>
  <si>
    <t>RECREATION PURPOSES</t>
  </si>
  <si>
    <t>PUBLIC HEALTH PURPOSES</t>
  </si>
  <si>
    <t>AGRICULTURE &amp; HOME ECONOMICS</t>
  </si>
  <si>
    <t>OTHER COUNTY GENERAL FUND</t>
  </si>
  <si>
    <t>FIRE PROTECTION</t>
  </si>
  <si>
    <t>TOTAL OPERATING LEVY &amp; TAXES (12 MILLS MAXIMUM)</t>
  </si>
  <si>
    <t>TOTAL COUNTY BONDS &amp; INTEREST LEVY &amp; TAXES</t>
  </si>
  <si>
    <t>TOTAL COUNTY LEVY &amp; TAXES (Lines 220 &amp; 225)</t>
  </si>
  <si>
    <t>SCHOOL DISTRICT LEVIES</t>
  </si>
  <si>
    <t>VALUATION:</t>
  </si>
  <si>
    <t>OPERATING LEVY (25 MILLS MANDATORY)</t>
  </si>
  <si>
    <t>BOARD OF COOPERATIVE EDUCATIONAL SERVICES (2.5 MILLS MAXIMUM)</t>
  </si>
  <si>
    <t>VOCATIONAL, TERM. CONTINUATION &amp; ADULT ED. (2.5 MILLS MAXIMUM)</t>
  </si>
  <si>
    <t>BUILDING FUND</t>
  </si>
  <si>
    <t>RECREATION (1 MILL MAXIMUM)</t>
  </si>
  <si>
    <t>BONDS &amp; INTEREST (TOTAL)</t>
  </si>
  <si>
    <t>[SCHOOL DISTRICT NUMBER]</t>
  </si>
  <si>
    <t>TOTAL SCHOOL TAXES</t>
  </si>
  <si>
    <t>MANDATORY 6 MILL COUNTY SCHOOL LEVY AND TAXES</t>
  </si>
  <si>
    <t>COMMUNITY COLLEGE OPERATIONS (4 MILLS)</t>
  </si>
  <si>
    <t>ADDITIONAL COMMUNITY COLLEGE OPERATIONS (1 MILL)</t>
  </si>
  <si>
    <t>ADDITIONAL COMMUNITY COLLEGE OPERATIONS (1- 5 MILLS, VOTER APPROVED)</t>
  </si>
  <si>
    <t>BOARD OF COOPERATIVE EDUCATIONAL SERVICES (0.5 MILL)</t>
  </si>
  <si>
    <t>MUNICIPAL LEVIES</t>
  </si>
  <si>
    <t>OPERATING (8 MILL MAXIMUM)</t>
  </si>
  <si>
    <t>SPECIAL DISTRICT LEVIES AND TAXES</t>
  </si>
  <si>
    <t>NAME OF SPECIAL DISTRICT AND TAX DISTRICT #</t>
  </si>
  <si>
    <t>VALUATION</t>
  </si>
  <si>
    <t>GRAND TOTALS</t>
  </si>
  <si>
    <t>TOTAL STATE TAXES LEVIED</t>
  </si>
  <si>
    <t>TOTAL COUNTY TAXES LEVIED</t>
  </si>
  <si>
    <t>TOTAL SCHOOL DISTRICT TAXES LEVIED</t>
  </si>
  <si>
    <t>TOTAL COMMUNITY COLLEGE TAXES LEVIED</t>
  </si>
  <si>
    <t>TOTAL MUNICIPAL TAXES LEVIED</t>
  </si>
  <si>
    <t>TOTAL SPECIAL DISTRICT TAXES LEVIED</t>
  </si>
  <si>
    <t>GRAND TOTAL</t>
  </si>
  <si>
    <t>TOTAL</t>
  </si>
  <si>
    <t>COUNTY TAXES</t>
  </si>
  <si>
    <t>MUNICIPAL TAXES</t>
  </si>
  <si>
    <t>SPECIAL DISTRICT TAXES</t>
  </si>
  <si>
    <t>Albany</t>
  </si>
  <si>
    <t>Big Horn</t>
  </si>
  <si>
    <t>Campbell</t>
  </si>
  <si>
    <t>Carbon</t>
  </si>
  <si>
    <t>Converse</t>
  </si>
  <si>
    <t>Crook</t>
  </si>
  <si>
    <t>Fremont</t>
  </si>
  <si>
    <t>Goshen</t>
  </si>
  <si>
    <t>Hot Springs</t>
  </si>
  <si>
    <t>Johnson</t>
  </si>
  <si>
    <t>Laramie</t>
  </si>
  <si>
    <t>Lincoln</t>
  </si>
  <si>
    <t>Natrona</t>
  </si>
  <si>
    <t>Niobrara</t>
  </si>
  <si>
    <t>Park</t>
  </si>
  <si>
    <t>Platte</t>
  </si>
  <si>
    <t>Sheridan</t>
  </si>
  <si>
    <t>Sublette</t>
  </si>
  <si>
    <t>Sweetwater</t>
  </si>
  <si>
    <t>Teton</t>
  </si>
  <si>
    <t>Uinta</t>
  </si>
  <si>
    <t>Washakie</t>
  </si>
  <si>
    <t>Weston</t>
  </si>
  <si>
    <t>COMMUNITY COLLEGES</t>
  </si>
  <si>
    <t>Albany Taxes</t>
  </si>
  <si>
    <t>Total County Taxes Levied</t>
  </si>
  <si>
    <t>Total Municipal Taxes Levied</t>
  </si>
  <si>
    <t>Total Foundation Program Taxes Levied</t>
  </si>
  <si>
    <t>Total Mandatory 6 Mill Taxes Levied</t>
  </si>
  <si>
    <t>Total School (K-12) Taxes Levied</t>
  </si>
  <si>
    <t>Total Community College Taxes Levied</t>
  </si>
  <si>
    <t>Total Special District Taxes Levied</t>
  </si>
  <si>
    <t>K-12 EDUCATION LEVIES</t>
  </si>
  <si>
    <t>BOARD OF COOPERATIVE EDUCATIONAL SERVICES (2.5 MILLS MAXIMUM) - Additional Operating Levy</t>
  </si>
  <si>
    <t>BOARD OF COOPERATIVE EDUCATIONAL SERVICES (2.5 MILLS MAXIMUM) - Facility Repair</t>
  </si>
  <si>
    <t>BOARD OF COOPERATIVE EDUCATIONAL SERVICES (2.5 MILLS MAXIMUM) - BOCES</t>
  </si>
  <si>
    <t>SCHOOL FOUNDATION PROGRAM (12 MILLS MANDATORY)</t>
  </si>
  <si>
    <t>COUNTY SCHOOL LEVY AND TAXES (6 MILLS MANDATORY)</t>
  </si>
  <si>
    <t>OPERATING LEVY &amp; TAXES (12 MILLS MAXIMUM)</t>
  </si>
  <si>
    <t>COUNTY BONDS &amp; INTEREST LEVY &amp; TAXES</t>
  </si>
  <si>
    <t>TOTAL SCHOOL (K-12) TAXES LEVIED</t>
  </si>
  <si>
    <t>Big Horn Taxes</t>
  </si>
  <si>
    <t>Campbell Taxes</t>
  </si>
  <si>
    <t>Carbon Taxes</t>
  </si>
  <si>
    <t>Converse Taxes</t>
  </si>
  <si>
    <t>Crook Taxes</t>
  </si>
  <si>
    <t>Fremont Taxes</t>
  </si>
  <si>
    <t>Goshen Taxes</t>
  </si>
  <si>
    <t>Hot Springs Taxes</t>
  </si>
  <si>
    <t>Johnson Taxes</t>
  </si>
  <si>
    <t>Laramie Taxes</t>
  </si>
  <si>
    <t>Lincoln Taxes</t>
  </si>
  <si>
    <t>Natrona Taxes</t>
  </si>
  <si>
    <t>Niobrara Taxes</t>
  </si>
  <si>
    <t>Park Taxes</t>
  </si>
  <si>
    <t>Platte Taxes</t>
  </si>
  <si>
    <t>Sheridan Taxes</t>
  </si>
  <si>
    <t>Sublette Taxes</t>
  </si>
  <si>
    <t>Sweetwater Taxes</t>
  </si>
  <si>
    <t>Teton Taxes</t>
  </si>
  <si>
    <t>Uinta Taxes</t>
  </si>
  <si>
    <t>Washakie Taxes</t>
  </si>
  <si>
    <t>Weston Taxes</t>
  </si>
  <si>
    <t>TOTAL MUNICIPAL TAXES</t>
  </si>
  <si>
    <t>COMMUNITY COLLEGE</t>
  </si>
  <si>
    <t>EDUCATION TAXES</t>
  </si>
  <si>
    <t>AVG LEVY</t>
  </si>
  <si>
    <t>TOTAL EDUCATION TAXES LEVIED</t>
  </si>
  <si>
    <t>COUNTY VALUATION</t>
  </si>
  <si>
    <t>MUNICIPAL VALUATION</t>
  </si>
  <si>
    <t>COUNTY</t>
  </si>
  <si>
    <t>MUNICIPAL</t>
  </si>
  <si>
    <t>FOUNDATION PROGRAM</t>
  </si>
  <si>
    <t>MANDATORY 6 MILLS</t>
  </si>
  <si>
    <t>K-12</t>
  </si>
  <si>
    <t>TAXES</t>
  </si>
  <si>
    <t>AVG MILL LEVY</t>
  </si>
  <si>
    <t>% OF TAXES LEVIED</t>
  </si>
  <si>
    <t>Property</t>
  </si>
  <si>
    <t>$ Change</t>
  </si>
  <si>
    <t>N.A.I.C.S.</t>
  </si>
  <si>
    <t>3111-3119</t>
  </si>
  <si>
    <t>3121</t>
  </si>
  <si>
    <t>3122</t>
  </si>
  <si>
    <t>3131-3149</t>
  </si>
  <si>
    <t>3151-3159</t>
  </si>
  <si>
    <t>3161-3169</t>
  </si>
  <si>
    <t>3211-3219</t>
  </si>
  <si>
    <t>3221-3222</t>
  </si>
  <si>
    <t>3231</t>
  </si>
  <si>
    <t>3252-3259</t>
  </si>
  <si>
    <t>3261-3262</t>
  </si>
  <si>
    <t>3271-3279</t>
  </si>
  <si>
    <t>3311-3315</t>
  </si>
  <si>
    <t>3321-3329</t>
  </si>
  <si>
    <t>3331-3339</t>
  </si>
  <si>
    <t>3341-3346</t>
  </si>
  <si>
    <t>3351-3359</t>
  </si>
  <si>
    <t>3361-3369</t>
  </si>
  <si>
    <t>3371-3379</t>
  </si>
  <si>
    <t>3391</t>
  </si>
  <si>
    <t>2111</t>
  </si>
  <si>
    <t>2121</t>
  </si>
  <si>
    <t>2122</t>
  </si>
  <si>
    <t>2123</t>
  </si>
  <si>
    <t>3241</t>
  </si>
  <si>
    <t>3251</t>
  </si>
  <si>
    <t>4861-4869</t>
  </si>
  <si>
    <t>"STATE</t>
  </si>
  <si>
    <t>ASSESSED"</t>
  </si>
  <si>
    <t>GRAND</t>
  </si>
  <si>
    <t>Residential</t>
  </si>
  <si>
    <t>RESIDENTIAL</t>
  </si>
  <si>
    <t>Commercial</t>
  </si>
  <si>
    <t>COMMERCIAL</t>
  </si>
  <si>
    <t>Printing</t>
  </si>
  <si>
    <t>Plastic &amp;</t>
  </si>
  <si>
    <t>Non-Metallic</t>
  </si>
  <si>
    <t>Fabricated Metal</t>
  </si>
  <si>
    <t>Computer &amp;</t>
  </si>
  <si>
    <t>Electronic Equip.</t>
  </si>
  <si>
    <t>Transportation</t>
  </si>
  <si>
    <t>Furniture &amp;</t>
  </si>
  <si>
    <t xml:space="preserve">Medical Equip. </t>
  </si>
  <si>
    <t>Manufacture</t>
  </si>
  <si>
    <t xml:space="preserve">Non-Metal </t>
  </si>
  <si>
    <t>Petroleum &amp;</t>
  </si>
  <si>
    <t>Basic</t>
  </si>
  <si>
    <t>Vacant</t>
  </si>
  <si>
    <t>LOCALLY ASSESSED</t>
  </si>
  <si>
    <t>LOCALLY</t>
  </si>
  <si>
    <t>Major</t>
  </si>
  <si>
    <t>Municipal</t>
  </si>
  <si>
    <t>Rural</t>
  </si>
  <si>
    <t xml:space="preserve">Gas </t>
  </si>
  <si>
    <t xml:space="preserve">Liquid </t>
  </si>
  <si>
    <t>Cellular</t>
  </si>
  <si>
    <t>UTILITIES,</t>
  </si>
  <si>
    <t>MINERAL</t>
  </si>
  <si>
    <t>Irrigated Land</t>
  </si>
  <si>
    <t>Dry Crop Land</t>
  </si>
  <si>
    <t>Range Land</t>
  </si>
  <si>
    <t>Personal</t>
  </si>
  <si>
    <t>LANDS, IMPS &amp;</t>
  </si>
  <si>
    <t>Food</t>
  </si>
  <si>
    <t>Beverage</t>
  </si>
  <si>
    <t>Tobacco</t>
  </si>
  <si>
    <t>Textile Mill Prod</t>
  </si>
  <si>
    <t>Apparel</t>
  </si>
  <si>
    <t>Leather</t>
  </si>
  <si>
    <t>Wood Product</t>
  </si>
  <si>
    <t>Paper</t>
  </si>
  <si>
    <t>Newspapers</t>
  </si>
  <si>
    <t>Chemical</t>
  </si>
  <si>
    <t>Rubber Prod</t>
  </si>
  <si>
    <t>Mineral Prod</t>
  </si>
  <si>
    <t>Primary Metal</t>
  </si>
  <si>
    <t>Product</t>
  </si>
  <si>
    <t>Machinery</t>
  </si>
  <si>
    <t>Electronic Prod</t>
  </si>
  <si>
    <t xml:space="preserve">Appliance </t>
  </si>
  <si>
    <t>Equipment</t>
  </si>
  <si>
    <t>Related Prod</t>
  </si>
  <si>
    <t>&amp; Supplies</t>
  </si>
  <si>
    <t>of Jewelry</t>
  </si>
  <si>
    <t>Oil &amp; Gas</t>
  </si>
  <si>
    <t>Coal</t>
  </si>
  <si>
    <t>Metal Ore</t>
  </si>
  <si>
    <t>Mining &amp;</t>
  </si>
  <si>
    <t>Coal Product</t>
  </si>
  <si>
    <t>Pipeline</t>
  </si>
  <si>
    <t>Industrial</t>
  </si>
  <si>
    <t>INDUSTRIAL</t>
  </si>
  <si>
    <t>ASSESSED</t>
  </si>
  <si>
    <t>Airline</t>
  </si>
  <si>
    <t>Electric</t>
  </si>
  <si>
    <t>Gas</t>
  </si>
  <si>
    <t>Railroad</t>
  </si>
  <si>
    <t>Telephone</t>
  </si>
  <si>
    <t>Cable/</t>
  </si>
  <si>
    <t>RAILROADS</t>
  </si>
  <si>
    <t>Other</t>
  </si>
  <si>
    <t>PRODUCTION</t>
  </si>
  <si>
    <t>Valuation</t>
  </si>
  <si>
    <t>ACRES</t>
  </si>
  <si>
    <t>Lands</t>
  </si>
  <si>
    <t>Improvements</t>
  </si>
  <si>
    <t>PERSONAL PROP.</t>
  </si>
  <si>
    <t>Manufacturing</t>
  </si>
  <si>
    <t>Books etc.</t>
  </si>
  <si>
    <t>Silverware etc</t>
  </si>
  <si>
    <t>Extraction</t>
  </si>
  <si>
    <t>Mining</t>
  </si>
  <si>
    <t>Quarrying</t>
  </si>
  <si>
    <t>Land</t>
  </si>
  <si>
    <t>PROPERTY</t>
  </si>
  <si>
    <t>Companies</t>
  </si>
  <si>
    <t>Associations</t>
  </si>
  <si>
    <t>Distribution</t>
  </si>
  <si>
    <t>ETC.</t>
  </si>
  <si>
    <t>Oil</t>
  </si>
  <si>
    <t>Natural Gas</t>
  </si>
  <si>
    <t>Trona</t>
  </si>
  <si>
    <t>Totals</t>
  </si>
  <si>
    <t>Bentonite</t>
  </si>
  <si>
    <t>Clay</t>
  </si>
  <si>
    <t>Decorative Stone</t>
  </si>
  <si>
    <t>Feldspar</t>
  </si>
  <si>
    <t>Granite Ballast</t>
  </si>
  <si>
    <t>Gypsum</t>
  </si>
  <si>
    <t>Leonardite</t>
  </si>
  <si>
    <t>Limestone</t>
  </si>
  <si>
    <t>Moss Rock</t>
  </si>
  <si>
    <t>Sand &amp; Gravel</t>
  </si>
  <si>
    <t>Shale</t>
  </si>
  <si>
    <t>Sodium Sulphate</t>
  </si>
  <si>
    <t>Surface Coal</t>
  </si>
  <si>
    <t>Underground Coal</t>
  </si>
  <si>
    <t>Uranium</t>
  </si>
  <si>
    <t>Total</t>
  </si>
  <si>
    <t>% Change by County</t>
  </si>
  <si>
    <t>STATE</t>
  </si>
  <si>
    <t>Other Minerals</t>
  </si>
  <si>
    <t>School</t>
  </si>
  <si>
    <t>State</t>
  </si>
  <si>
    <t>County</t>
  </si>
  <si>
    <t>District</t>
  </si>
  <si>
    <t>Taxes</t>
  </si>
  <si>
    <t>TOTAL TAXES</t>
  </si>
  <si>
    <t>"AVERAGE" LEVY</t>
  </si>
  <si>
    <t>MILLS</t>
  </si>
  <si>
    <t>Ag Lands</t>
  </si>
  <si>
    <t>Minerals</t>
  </si>
  <si>
    <t xml:space="preserve">CHANGE OF ASSESSED VALUATIONS BY CLASS OF PROPERTY, BY COUNTY </t>
  </si>
  <si>
    <t xml:space="preserve">PERCENTAGE CHANGE OF ASSESSED VALUATIONS BY CLASS OF PROPERTY, BY COUNTY </t>
  </si>
  <si>
    <t>ASSESSED VALUATION COMPARISON</t>
  </si>
  <si>
    <t>Irrigated</t>
  </si>
  <si>
    <t>Dry Crop</t>
  </si>
  <si>
    <t>Range</t>
  </si>
  <si>
    <t>CHANGE</t>
  </si>
  <si>
    <t>Grand Total:</t>
  </si>
  <si>
    <t>Gold</t>
  </si>
  <si>
    <t>City of Cheyenne</t>
  </si>
  <si>
    <t>LITTLE SNAKE RIVER MUSEUM</t>
  </si>
  <si>
    <t>READER CEMETERY</t>
  </si>
  <si>
    <t>BAGGS CEMETERY</t>
  </si>
  <si>
    <t>BAGGS SOLID WASTE DISPOSAL</t>
  </si>
  <si>
    <t>RAWLINS DDA</t>
  </si>
  <si>
    <t>SARATOGA CEMETERY</t>
  </si>
  <si>
    <t>MEDICINE BOW RURAL HEALTH CARE</t>
  </si>
  <si>
    <t>MEDICINE BOW CONSERVATION</t>
  </si>
  <si>
    <t>SARATOGA ENCAMPMENT RAWLINS CONSERVATION</t>
  </si>
  <si>
    <t>UPPER PLATTE RIVER SOLID WASTE</t>
  </si>
  <si>
    <t>0150</t>
  </si>
  <si>
    <t>0151</t>
  </si>
  <si>
    <t>Hospital District</t>
  </si>
  <si>
    <t>SCHOOL DISTRICT NO. 3</t>
  </si>
  <si>
    <t>North Big Horn County Hospital General</t>
  </si>
  <si>
    <t>South Big Horn County Hospital Additional</t>
  </si>
  <si>
    <t>Shoshone Conservation District</t>
  </si>
  <si>
    <t>Soil Conservation District</t>
  </si>
  <si>
    <t>Rural Fire District</t>
  </si>
  <si>
    <t>Weed &amp; Pest District</t>
  </si>
  <si>
    <t>Special Management Program</t>
  </si>
  <si>
    <t>Town of Thermopolis</t>
  </si>
  <si>
    <t>Hot Springs County Cemetery District</t>
  </si>
  <si>
    <t>HOSPITAL DISTRICT - 100</t>
  </si>
  <si>
    <t>CEMETERY DISTRICT - 100</t>
  </si>
  <si>
    <t>ROCKY POINT W &amp; S DISTRICT - 129</t>
  </si>
  <si>
    <t>ROCKY POINT W &amp; S DISTRICT - 129 (Maintenance)</t>
  </si>
  <si>
    <t>WRIGHT W &amp; S DISTRICT - 146</t>
  </si>
  <si>
    <t>Town of Pinedale</t>
  </si>
  <si>
    <t>Town of Big Piney</t>
  </si>
  <si>
    <t>Town of Marbleton</t>
  </si>
  <si>
    <t>Sublette County Weed &amp; Pest (All Tax Districts)</t>
  </si>
  <si>
    <t>High Meadow Ranch Water District (Tax Dist 0115)</t>
  </si>
  <si>
    <t xml:space="preserve">Valued at 9.5% of Productivity Value. </t>
  </si>
  <si>
    <t>AGRICULTRAL</t>
  </si>
  <si>
    <t>STATE ASSESSED</t>
  </si>
  <si>
    <t xml:space="preserve">Valued at 11.5% of Market Value. </t>
  </si>
  <si>
    <t xml:space="preserve">Valued at 9.5% of Market Value. </t>
  </si>
  <si>
    <t xml:space="preserve">Valued at 100% of Market Value. </t>
  </si>
  <si>
    <t>STATE ASSESSED MINERALS</t>
  </si>
  <si>
    <t>STATE ASSESSED SUMMARY</t>
  </si>
  <si>
    <t>AG LAND ACREAGE</t>
  </si>
  <si>
    <t>*</t>
  </si>
  <si>
    <t>* Telephone and cable are taxed at 9.5%. All others are taxed at 11.5%.</t>
  </si>
  <si>
    <t>Pollution Control &amp; Fire Exemptions Granted*</t>
  </si>
  <si>
    <t>City of Gillette</t>
  </si>
  <si>
    <t>Town of Kirby</t>
  </si>
  <si>
    <t>WEED AND PEST OPERATION</t>
  </si>
  <si>
    <t>WEED AND PEST LEAFY SPURGE</t>
  </si>
  <si>
    <t>CITY OF POWELL</t>
  </si>
  <si>
    <t>TOWN OF FRANNIE</t>
  </si>
  <si>
    <t>PARK COUNTY FIRE PROTECTION DISTRICT #2</t>
  </si>
  <si>
    <t>PARK COUNTY FIRE PROTECTION DISTRICT #1</t>
  </si>
  <si>
    <t>PARK COUNTY FIRE PROTECTION DISTRICT #4</t>
  </si>
  <si>
    <t>POWELL HOSPITAL DISTRICT</t>
  </si>
  <si>
    <t>RIVERSIDE CEMETERY DISTRICT</t>
  </si>
  <si>
    <t>CROWN HILL CEMETERY DISTRICT</t>
  </si>
  <si>
    <t>DEAVER-FRANNIE CEMETERY DISTRICT</t>
  </si>
  <si>
    <t>PARK COUNTY WEED &amp; PEST</t>
  </si>
  <si>
    <t>FREMONT COUNTY</t>
  </si>
  <si>
    <t>Town of Burns</t>
  </si>
  <si>
    <t>Town of Pine Bluffs</t>
  </si>
  <si>
    <t>PARK COUNTY SCHOOL DISTRICT NO. 1</t>
  </si>
  <si>
    <t>BENNETT BUTTE CEMETERY DISTRICT</t>
  </si>
  <si>
    <t>Reseller</t>
  </si>
  <si>
    <t>NATRONA COUNTY</t>
  </si>
  <si>
    <t>SWEETWATER COUNTY</t>
  </si>
  <si>
    <t>GOSHEN COUNTY</t>
  </si>
  <si>
    <t>COUNTY TAXES LEVIED</t>
  </si>
  <si>
    <t>MUNICIPAL TAXES LEVIED</t>
  </si>
  <si>
    <t>EDUCATION TAXES LEVIED</t>
  </si>
  <si>
    <t>SPECIAL DISTRICT TAXES LEVIED</t>
  </si>
  <si>
    <t>TOTAL TAXES LEVIED</t>
  </si>
  <si>
    <t>COMPARISON OF TAXES LEVIED</t>
  </si>
  <si>
    <t>PERCENT CHANGE IN TAXES LEVIED</t>
  </si>
  <si>
    <t>OVERALL</t>
  </si>
  <si>
    <t>* Weighted Average of Total Mills Levied</t>
  </si>
  <si>
    <t>SUMMARY OF TAXES LEVIED</t>
  </si>
  <si>
    <t>(1000 x total taxes / total valuation)</t>
  </si>
  <si>
    <t>South Big Horn Conservation District</t>
  </si>
  <si>
    <t>DISTRICT 0605</t>
  </si>
  <si>
    <t>DISTRICT 0102</t>
  </si>
  <si>
    <t>TOWN OF MEETEETSE</t>
  </si>
  <si>
    <t>DISTRICT 1617</t>
  </si>
  <si>
    <t>DISTRICT 3129</t>
  </si>
  <si>
    <t>Washakie County</t>
  </si>
  <si>
    <t xml:space="preserve"> </t>
  </si>
  <si>
    <t>School District No. 1</t>
  </si>
  <si>
    <t>South Thermopolis Water &amp; Sewer District - 0101</t>
  </si>
  <si>
    <t>Lucerne Water &amp; Sewer District - 0102</t>
  </si>
  <si>
    <t>Owl Creek Water District - 0109</t>
  </si>
  <si>
    <t>Hot Springs County Fire Protection District</t>
  </si>
  <si>
    <t>Hot Springs County Hospital District</t>
  </si>
  <si>
    <t>H.S.C. Weed &amp; Pest District - Addt. Mill - Special Mgmt.</t>
  </si>
  <si>
    <t>PARK COUNTY</t>
  </si>
  <si>
    <t>PARK COUNTY SCHOOL DISTRICT NO. 16</t>
  </si>
  <si>
    <t>Sublette County School District #1 (0101,0111,0112,0113,0115,0150)</t>
  </si>
  <si>
    <t>Sublette County School District #9 (0900,0950,0951)</t>
  </si>
  <si>
    <t>Redstone Upper Green S &amp; I (Tax District 0113)</t>
  </si>
  <si>
    <t>Boulder Lake S &amp; I (Tax District 0112)</t>
  </si>
  <si>
    <t>Hoback Ranch S &amp; I (Tax District 0111)</t>
  </si>
  <si>
    <t>Sublette County Conservation (All Tax Districts)</t>
  </si>
  <si>
    <t>City of Newcastle</t>
  </si>
  <si>
    <t>Town of Upton</t>
  </si>
  <si>
    <t>LARAMIE COUNTY</t>
  </si>
  <si>
    <t>SHERIDAN COUNTY</t>
  </si>
  <si>
    <t>Mobile Machinery Mill Levy</t>
  </si>
  <si>
    <t>Check</t>
  </si>
  <si>
    <t>Muni + Comm. Col. + Spec. Dist.</t>
  </si>
  <si>
    <t>City of Rock Springs</t>
  </si>
  <si>
    <t>City of Green River</t>
  </si>
  <si>
    <t>Town of Bairoil</t>
  </si>
  <si>
    <t>Town of Granger</t>
  </si>
  <si>
    <t>Town of South Superior</t>
  </si>
  <si>
    <t>Town of Wamsutter</t>
  </si>
  <si>
    <t>WEED &amp; PEST - ALL TAX DISTRICTS</t>
  </si>
  <si>
    <t>CASTLE ROCK HOSPITAL - 0200,0201,0210,0211,0250,0251</t>
  </si>
  <si>
    <t>EDEN VALLEY SOLID WASTE DISPOSAL - 0102</t>
  </si>
  <si>
    <t>Companies*</t>
  </si>
  <si>
    <t>Satellite*</t>
  </si>
  <si>
    <t xml:space="preserve">* Telephone and cable are taxed at 9.5%. </t>
  </si>
  <si>
    <t>POWDER RIVER FIRE DISTRICT</t>
  </si>
  <si>
    <t>LEAFY SPURGE</t>
  </si>
  <si>
    <t>CLEAR CREEK CONSERVATION DISTRICT</t>
  </si>
  <si>
    <t>Town of Ten Sleep</t>
  </si>
  <si>
    <t>Ten Sleep Solid Waste</t>
  </si>
  <si>
    <t>LITTLE SNAKE RIVER RURAL HEALTH</t>
  </si>
  <si>
    <t>Hot Springs County Weed &amp; Pest District</t>
  </si>
  <si>
    <t>Niobrara Senior Citizens Service District</t>
  </si>
  <si>
    <t>BIG HORN COUNTY SCHOOL DISTRICT NO. 32</t>
  </si>
  <si>
    <t>Town of Chugwater</t>
  </si>
  <si>
    <t>Town of Glendo</t>
  </si>
  <si>
    <t>Town of Wheatland</t>
  </si>
  <si>
    <t>Town of Guernsey</t>
  </si>
  <si>
    <t>Town of Hartville</t>
  </si>
  <si>
    <t>205, 227</t>
  </si>
  <si>
    <t>Sweetwater County School  #2 -0200,0201,0202,0203,0205,0210,0211,0250,0251,0253</t>
  </si>
  <si>
    <t>Tax District Number # 0107,0151</t>
  </si>
  <si>
    <t>Tax District # 0251,0253</t>
  </si>
  <si>
    <t>Tax District Number #0150</t>
  </si>
  <si>
    <t>Tax District Number # 0250</t>
  </si>
  <si>
    <t>Tax District Number # 0152</t>
  </si>
  <si>
    <t>Tax District Number # 0153</t>
  </si>
  <si>
    <t>SOLID WASTE DISTRICT #1-0101,0103,0104,0105,0106,0107,0109,0151,0152,0202</t>
  </si>
  <si>
    <t>RELIANCE FIRE DISTRICT -0103</t>
  </si>
  <si>
    <t>EDEN-FARSON FIRE-0102</t>
  </si>
  <si>
    <t>WHITE MOUNTAIN WATER &amp; SEWER- 0104</t>
  </si>
  <si>
    <t>WEST SIDE WATER &amp; SEWER -105, 0107</t>
  </si>
  <si>
    <t>TEN MILE WATER &amp; SEWER-0106, 0108</t>
  </si>
  <si>
    <t>HIGH DESERT RURAL HEALTH CARE DIST 0100,0120,0150,0153</t>
  </si>
  <si>
    <t>JAMESTOWN RIO VISTA WATER &amp; SEWER -0210,0211</t>
  </si>
  <si>
    <t>JAMESTOWN RIO FIRE - 0201,0211</t>
  </si>
  <si>
    <t>EDEN VALLEY IMPROVEMENT -0102</t>
  </si>
  <si>
    <t>EDEN-FARSON CEMETERY 0102</t>
  </si>
  <si>
    <t>SWEETWATER CO SOLID WASTE #2-0100,0120,0150,0153</t>
  </si>
  <si>
    <t>SWEETWATER CO FIRE PROTECTION #1-0101,104,0105,0106,0109,0202,0205</t>
  </si>
  <si>
    <t>NORTH SWEETWATER WATER &amp; SEWER 0103,0109</t>
  </si>
  <si>
    <t>EDEN VALLEY RURAL HEALTHCARE DIST 0102</t>
  </si>
  <si>
    <t>CAMBRIA IMPROVEMENT &amp; SERVICE 0108, 0109</t>
  </si>
  <si>
    <t>OSAGE IMPROVEMENT &amp; SERVICE 0115</t>
  </si>
  <si>
    <t>OSAGE WATER 0111, 0112, 0115</t>
  </si>
  <si>
    <t>SALT CREEK WATER 0106, 0107, 0151</t>
  </si>
  <si>
    <t>SUNSET RANCH WATER 0105</t>
  </si>
  <si>
    <t>SWEETWATER IMPROVEMENT &amp; SERVICE 0113</t>
  </si>
  <si>
    <t>Washakie County Conservation District</t>
  </si>
  <si>
    <t>Ten Sleep Fire District</t>
  </si>
  <si>
    <t>Worland Fire District</t>
  </si>
  <si>
    <t>Worland Solid Waste</t>
  </si>
  <si>
    <t>Platte County School District #1</t>
  </si>
  <si>
    <t>Platte County School District #2</t>
  </si>
  <si>
    <t>WEED &amp; PEST CONTROL</t>
  </si>
  <si>
    <t>CEMETERY DISTRICT</t>
  </si>
  <si>
    <t>RURAL HEALTH DISTRICT</t>
  </si>
  <si>
    <t>POWDER RIVER CONSERVATION DISTRICT</t>
  </si>
  <si>
    <t>SOLID WASTE DISTRICT</t>
  </si>
  <si>
    <t>Park County Fire District #1 Powell</t>
  </si>
  <si>
    <t>Big Horn County Fire Protection District #1</t>
  </si>
  <si>
    <t>Big Horn County Fire Protection District #2</t>
  </si>
  <si>
    <t>Big Horn County Fire Protection District #3</t>
  </si>
  <si>
    <t>Big Horn County Fire Protection District #4</t>
  </si>
  <si>
    <t>Big Horn County Fire Protection District #5</t>
  </si>
  <si>
    <t>Burlington Cemetery District</t>
  </si>
  <si>
    <t>Cowley Cemetery District</t>
  </si>
  <si>
    <t>Emblem Cemetery District</t>
  </si>
  <si>
    <t>Hyattville Cemetery District</t>
  </si>
  <si>
    <t>Otto Cemetery District</t>
  </si>
  <si>
    <t>Byron Solid Waste Disposal District</t>
  </si>
  <si>
    <t>EAST RIVERSIDE WYOMING WATER &amp; SEWER</t>
  </si>
  <si>
    <t>SARATOGA RYAN PARK MUSEUM DISTRICT</t>
  </si>
  <si>
    <t>Sublette County Hospital District (All Tax Districts)</t>
  </si>
  <si>
    <t>Upper Green River Cemetery District (01XX)</t>
  </si>
  <si>
    <t>Big Piney Cemetery District (09XX)</t>
  </si>
  <si>
    <t>Washakie County Weed &amp; Pest</t>
  </si>
  <si>
    <t>Ten Sleep Cemetary</t>
  </si>
  <si>
    <t>School District #1 - 0100 thru 0151</t>
  </si>
  <si>
    <t>CANYON IMPROVEMENT &amp; SERVICE  0104, 0107</t>
  </si>
  <si>
    <t>WEED AND PEST - GENERAL - ALL DISTRICTS</t>
  </si>
  <si>
    <t>WEED AND PEST - SPURGE - ALL DISTRICTS</t>
  </si>
  <si>
    <t>WESTON COUNTY MUSEUM - ALL DISTRICTS</t>
  </si>
  <si>
    <t>WESTON COUNTY SPECIAL HOSPITAL - ALL DISTRICTS</t>
  </si>
  <si>
    <t>Jade</t>
  </si>
  <si>
    <t>[Enter Tax District Name/Number Here]</t>
  </si>
  <si>
    <t>SAVERY LITTLE SNAKE RIVER WATER CONSERVANCY</t>
  </si>
  <si>
    <t>WEED AND PEST</t>
  </si>
  <si>
    <t>[Enter Municipality Here]</t>
  </si>
  <si>
    <t>[Enter Tax Dstrict Number Here]</t>
  </si>
  <si>
    <t>Laramie County School District 1</t>
  </si>
  <si>
    <t>Laramie County School District 2</t>
  </si>
  <si>
    <t>0150, 0151, 0152</t>
  </si>
  <si>
    <t>Fire District 3 0203, 0250</t>
  </si>
  <si>
    <t>Fire District 4 0204, 0230</t>
  </si>
  <si>
    <t>Fire District 5 0205, 0252</t>
  </si>
  <si>
    <t>Fire District 6 0206, 0251</t>
  </si>
  <si>
    <t>Fire District 9 0109</t>
  </si>
  <si>
    <t>Deike Special District 0105</t>
  </si>
  <si>
    <t>Carpenter Water and Sewer District 0230</t>
  </si>
  <si>
    <t>Laramie County Weed and Pest Special All County</t>
  </si>
  <si>
    <t>Laramie County Conservation District All County</t>
  </si>
  <si>
    <t>Downtown Development Authority 0151</t>
  </si>
  <si>
    <t>Opal</t>
  </si>
  <si>
    <t>Diamondville</t>
  </si>
  <si>
    <t>Kemmerer</t>
  </si>
  <si>
    <t>Cokeville</t>
  </si>
  <si>
    <t>Afton</t>
  </si>
  <si>
    <t>Thayne</t>
  </si>
  <si>
    <t>Alpine</t>
  </si>
  <si>
    <t>WEST PARK HOSPITAL DISTRICT</t>
  </si>
  <si>
    <t>MEETEETSE CEMETERY DISTRICT</t>
  </si>
  <si>
    <t>MEETEETSE CONSERVATION DISTRICT</t>
  </si>
  <si>
    <t>MEETEETSE MUSEUM DISTRICT</t>
  </si>
  <si>
    <t>PLATTE COUNTY</t>
  </si>
  <si>
    <t>SUBLETTE COUNTY</t>
  </si>
  <si>
    <t>CAMPBELL COUNTY</t>
  </si>
  <si>
    <t>Percent of total</t>
  </si>
  <si>
    <t>Electrical Power Generation</t>
  </si>
  <si>
    <t>Frac Sand</t>
  </si>
  <si>
    <t>Non-mineral</t>
  </si>
  <si>
    <t>Laramie River Conservation/all tax districts</t>
  </si>
  <si>
    <t>SCHOOL DISTRICT NO. 1</t>
  </si>
  <si>
    <t>South Big Horn County Senior Citizens Service Dist</t>
  </si>
  <si>
    <t>South Central Cemetery District</t>
  </si>
  <si>
    <t>Town of Wright</t>
  </si>
  <si>
    <t>WEED &amp; PEST - 100</t>
  </si>
  <si>
    <t>HERITAGE VILLAGE W &amp; S DISTRICT - 103</t>
  </si>
  <si>
    <t>CARBON COUNTY FIRE PROTECTION</t>
  </si>
  <si>
    <t>TOWN OF GLENROCK</t>
  </si>
  <si>
    <t>TOWN OF ROLLING HILLS</t>
  </si>
  <si>
    <t>TOWN OF LOST SPRINGS</t>
  </si>
  <si>
    <t>Town of East Thermopolis</t>
  </si>
  <si>
    <t>JOHNSON COUNTY FIRE DISTRICT</t>
  </si>
  <si>
    <t>SENIOR CENTER DISTRICT</t>
  </si>
  <si>
    <t>NIOBRARA COUNTY</t>
  </si>
  <si>
    <t>TOWN OF LUSK</t>
  </si>
  <si>
    <t>TOWN OF MANVILLE</t>
  </si>
  <si>
    <t>TOWN OF VAN TASSELL</t>
  </si>
  <si>
    <t>Sweetwater County School District#1 #/0100,0101,0102,0103,0104,0105,0106,0107,0108,0109,0110,0112,0113,0151,0152,0153</t>
  </si>
  <si>
    <t>Carbon School #1 -0120,0150</t>
  </si>
  <si>
    <t>Little Snake River Conservation District - 112, 113, 212, 213</t>
  </si>
  <si>
    <t>TETON COUNTY</t>
  </si>
  <si>
    <t>Teton County School District #1</t>
  </si>
  <si>
    <t>TETON COUNTY WEED &amp; PEST CONTROL DISTRICT</t>
  </si>
  <si>
    <t>TETON COUNTY HOSPITAL FUND</t>
  </si>
  <si>
    <t>TETON COUNTY CONSERVATION DISTRICT</t>
  </si>
  <si>
    <t>INDIAN PAINTBRUSH WATER &amp; SEWER DISTRICT (0132)</t>
  </si>
  <si>
    <t>TETON VILLAGE WATER &amp; SEWER DISTRICT (0101)</t>
  </si>
  <si>
    <t>TETON VILLAGE FIRE DISTRICT</t>
  </si>
  <si>
    <t>UINTA COUNTY SCHOOL DISTRICT #4</t>
  </si>
  <si>
    <t>UINTA COUNTY SCHOOL DISTRICT #6</t>
  </si>
  <si>
    <t>City of Worland</t>
  </si>
  <si>
    <t>WEST END WATER DISTRICT  0116, 0117, 0118</t>
  </si>
  <si>
    <t>Electrical</t>
  </si>
  <si>
    <t>Power</t>
  </si>
  <si>
    <t>Generation</t>
  </si>
  <si>
    <t>Value**</t>
  </si>
  <si>
    <t>Paddocks Improvement District/153</t>
  </si>
  <si>
    <t>Carbon County School District #1</t>
  </si>
  <si>
    <t>Carbon County School District #2</t>
  </si>
  <si>
    <t>Baggs</t>
  </si>
  <si>
    <t>Dixon</t>
  </si>
  <si>
    <t>Rawlins</t>
  </si>
  <si>
    <t>Sinclair</t>
  </si>
  <si>
    <t>Elk Mountain</t>
  </si>
  <si>
    <t>Encampment</t>
  </si>
  <si>
    <t>Hanna</t>
  </si>
  <si>
    <t>Medicine Bow</t>
  </si>
  <si>
    <t>Riverside</t>
  </si>
  <si>
    <t>Saratoga</t>
  </si>
  <si>
    <t>LITTLE SNAKE RIVER CONSERVATION</t>
  </si>
  <si>
    <t>Laramie County</t>
  </si>
  <si>
    <t>Town of Aibin</t>
  </si>
  <si>
    <t>Fire District #1 0101, 0105, 0130, 0152</t>
  </si>
  <si>
    <t>** Fire District #1 Bond</t>
  </si>
  <si>
    <t>Laramie County Fire Authority 0117, 0111</t>
  </si>
  <si>
    <t>Fire District 10 0110</t>
  </si>
  <si>
    <t>South Cheyenne Water &amp; Sewer District 0130, 0152</t>
  </si>
  <si>
    <t>Bear Paw Special District 0111</t>
  </si>
  <si>
    <t>Laramie County Weed and Pest All County</t>
  </si>
  <si>
    <t>Eastern Laramie County Solid Waste SD2 District</t>
  </si>
  <si>
    <t>Star Valley Ranch</t>
  </si>
  <si>
    <t>NCSD #1</t>
  </si>
  <si>
    <t>PARK COUNTY  SCHOOL DISTRICT NO. 6</t>
  </si>
  <si>
    <t>BIG HORN COUNTY SCHOOL DISTRICT NO. 31</t>
  </si>
  <si>
    <t>BIG HORN SCHOOL DISTRICT NO. 34</t>
  </si>
  <si>
    <t xml:space="preserve">CITY OF CODY </t>
  </si>
  <si>
    <t xml:space="preserve">MEETEETSE FIRE DISTRICT </t>
  </si>
  <si>
    <t>BIG HORN COUNTY FIRE PROTECTION DISTRICT #5</t>
  </si>
  <si>
    <t>Platte/Goshen School District #1</t>
  </si>
  <si>
    <t>0950</t>
  </si>
  <si>
    <t>0951</t>
  </si>
  <si>
    <t>Town of Jackson</t>
  </si>
  <si>
    <t>School District #7 - 0700, 0703, 0750, 0751</t>
  </si>
  <si>
    <t>0118</t>
  </si>
  <si>
    <t>0750</t>
  </si>
  <si>
    <t>0751</t>
  </si>
  <si>
    <t>WESTON COUNTY FIRE DISTRICT 0100, 0103, 0104, 0105, 0106, 0107, 0108, 0109, 0111, 0112, 0113, 0115, 0116, 0117, 0700, 0703</t>
  </si>
  <si>
    <t>WESTON COUNTY NATURAL RESOURCE 0103, 0104, 0105, 0106, 0107, 0109, 0111, 0113, 0115, 0116, 0118, 0150, 0151, 0703, 0750</t>
  </si>
  <si>
    <t>WESTON COUNTY SOLID WASTE - ALL DISTRICTS</t>
  </si>
  <si>
    <t>Albany County</t>
  </si>
  <si>
    <t>All Tax Districts</t>
  </si>
  <si>
    <t>City of Laramie</t>
  </si>
  <si>
    <t>County Hospital District/all tax districts</t>
  </si>
  <si>
    <t>Weed and Pest District/all tax districts</t>
  </si>
  <si>
    <t>South Laramie Water and Sewer/107,108,109,153</t>
  </si>
  <si>
    <t>Albany County Fire District/101,102,103,104,105,106,107,108,110, 111, 112, 153,154</t>
  </si>
  <si>
    <t xml:space="preserve">CAMPBELL COUNTY </t>
  </si>
  <si>
    <t>Crook County</t>
  </si>
  <si>
    <t>Woods Landing  0112</t>
  </si>
  <si>
    <t>Labarge</t>
  </si>
  <si>
    <t>Alpine Fire 0213/0273/0253/0202/0274/0276/0268/0269/0271/0272/0277</t>
  </si>
  <si>
    <t>Auburn Cemetery 0214/0211</t>
  </si>
  <si>
    <t>Cokeville Hospital 0209/0219/0240/0251</t>
  </si>
  <si>
    <t>Kemmerer Senior Citizens District 0100/0150/0151/0152/0201/0219/0254/0919</t>
  </si>
  <si>
    <t>North Lincoln Hospital all (02) except 0240/0209/0251/0219</t>
  </si>
  <si>
    <t>City of Casper</t>
  </si>
  <si>
    <t>Platte County Weed &amp; Pest (100, 101, 102, 103, 105, 106, 107, 108, 150, 151, 152, 200, 250, 251)</t>
  </si>
  <si>
    <t>Platte County Weed &amp; Pest Special Management (100, 101, 102, 103, 105, 106, 107, 108, 150, 151, 152, 200, 250, 251)</t>
  </si>
  <si>
    <t>Platte County Resource Conservation District (100, 101, 102, 103, 105, 106, 107, 108, 150, 151, 152, 200, 250, 251)</t>
  </si>
  <si>
    <t>Senior Citizens Service District (100, 101, 102, 103, 105, 106, 107, 108, 150, 151, 152, 200, 250, 251)</t>
  </si>
  <si>
    <t>Hospital District (100, 101, 102, 103, 105, 106, 107, 108, 150, 151, 152, 200, 250, 251)</t>
  </si>
  <si>
    <t>ANTELOPE GAP FIRE DISTRICT (DISTRICTS 0103, 0107)</t>
  </si>
  <si>
    <t>CHUGWATER FIRE PROTECTION (DISTRICTS 0102, 0105, 0106, 0150)</t>
  </si>
  <si>
    <t>RURAL FIRE PROTECTION F-1 (DISTRICT 0101)</t>
  </si>
  <si>
    <t>RURAL FIRE PROTECTION F-2 (DISTRICTS 0100, 0108)</t>
  </si>
  <si>
    <t>RURAL GUERNSEY FIRE PROTECTION (DISTRICT 0200)</t>
  </si>
  <si>
    <t>CHUGWATER CEMETERY DISTRICT (DISTRICTS 0102, 0150)</t>
  </si>
  <si>
    <t>GLENDO EMS (DISTRICTS 0151, 0108)</t>
  </si>
  <si>
    <t>TOWN OF DAYTON</t>
  </si>
  <si>
    <t>TOWN OF RANCHESTER</t>
  </si>
  <si>
    <t>TOWN OF CLEARMONT</t>
  </si>
  <si>
    <t>SWEETWATER County</t>
  </si>
  <si>
    <t xml:space="preserve">UINTA COUNTY SCHOOL DISTRICT #1  </t>
  </si>
  <si>
    <t>CITY OF EVANSTON</t>
  </si>
  <si>
    <t>TOWN OF BEAR RIVER</t>
  </si>
  <si>
    <t>TOWN OF MOUNTAIN VIEW</t>
  </si>
  <si>
    <t>TOWN OF LYMAN</t>
  </si>
  <si>
    <t>BRIDGER VALLEY WATER CONSERVANCY DISTRICT</t>
  </si>
  <si>
    <t>FORT BRIDGER WATER AND SEWER DISTRICT</t>
  </si>
  <si>
    <t>FORT BRIDGER CEMETERY DISTRICT</t>
  </si>
  <si>
    <t>UINTA COUNTY CONSERVATION DISTRICT</t>
  </si>
  <si>
    <t>UINTA COUNTY FIRE DISTRICT</t>
  </si>
  <si>
    <t>UINTA COUNTY WEED AND PEST DISTRICT</t>
  </si>
  <si>
    <t>Washakie county School District #1</t>
  </si>
  <si>
    <t>Washakie County District #2</t>
  </si>
  <si>
    <t>Washakie County weed &amp; Pest - Knapweed</t>
  </si>
  <si>
    <t>WESTON COUNTY</t>
  </si>
  <si>
    <t>2025 Assessed Value</t>
  </si>
  <si>
    <t>2025 Market Value</t>
  </si>
  <si>
    <t>2025 Assessed Valuations</t>
  </si>
  <si>
    <t>2025 MINERAL ASSESSED VALUATION</t>
  </si>
  <si>
    <t xml:space="preserve"> (BASED ON 2024 PRODUCTION)</t>
  </si>
  <si>
    <t>CHANGE IN VALUATION FROM 2024 TO 2025</t>
  </si>
  <si>
    <t>2025 TAXES LEVIED</t>
  </si>
  <si>
    <t>Goshen County</t>
  </si>
  <si>
    <t>Goshen County School District #1</t>
  </si>
  <si>
    <t>Niobrara County School District #1</t>
  </si>
  <si>
    <t>Town of Fort Laramie</t>
  </si>
  <si>
    <t>Town of LaGrange</t>
  </si>
  <si>
    <t>Town of Lingle</t>
  </si>
  <si>
    <t>0152</t>
  </si>
  <si>
    <t>City of Torrington</t>
  </si>
  <si>
    <t>0153 &amp; '0155</t>
  </si>
  <si>
    <t>Town of Yoder</t>
  </si>
  <si>
    <t>0154</t>
  </si>
  <si>
    <t xml:space="preserve">Chugwater Cemetary District </t>
  </si>
  <si>
    <t xml:space="preserve">Fort Laramie Cemetary District </t>
  </si>
  <si>
    <t xml:space="preserve">Lagrange Cemetary District </t>
  </si>
  <si>
    <t>Lingle/Fort Laramie Conservation District</t>
  </si>
  <si>
    <t>North Platte Valley Conservation District</t>
  </si>
  <si>
    <t>South Goshen Conservation District</t>
  </si>
  <si>
    <t>Torrington Rural Fire District</t>
  </si>
  <si>
    <t>Prairie Center Rural Fire District</t>
  </si>
  <si>
    <t>Chugwater Rural Fire District</t>
  </si>
  <si>
    <t>Yoder Rural Fire District</t>
  </si>
  <si>
    <t>Veteran Rural Fire Protection District</t>
  </si>
  <si>
    <t>Hawk Springs Rural Fire District</t>
  </si>
  <si>
    <t>Huntley Rural Fire District</t>
  </si>
  <si>
    <t>Lagrange Rural Fire Protection District</t>
  </si>
  <si>
    <t>Lingle Rural Fire Protection District</t>
  </si>
  <si>
    <t>Jay Em Rural Fire District</t>
  </si>
  <si>
    <t>Fort Laramie Rural Fire District</t>
  </si>
  <si>
    <t>Hawk Springs Water &amp; Sewer District</t>
  </si>
  <si>
    <t>South Torrington Water &amp; Sewer District</t>
  </si>
  <si>
    <t>West Highway Water &amp; Sewer District</t>
  </si>
  <si>
    <t xml:space="preserve">P V Estates Improvement &amp; Service District </t>
  </si>
  <si>
    <t>Goshen County Weed &amp; Pest - general &amp; special management project</t>
  </si>
  <si>
    <t>** Laramie County Fire Authority Bond &amp; Interest</t>
  </si>
  <si>
    <t>2026 Market Value</t>
  </si>
  <si>
    <t>2026 Assessed Value</t>
  </si>
  <si>
    <t>2026 Mineral Value</t>
  </si>
  <si>
    <t>2026 MINERAL ASSESSED VALUATION</t>
  </si>
  <si>
    <t xml:space="preserve"> (BASED ON 2025 PRODUCTION)</t>
  </si>
  <si>
    <t>COMPARISON: 2025 &amp; 2026 ASSESSED VALUATIONS, BY CLASS OF PROPERTY, BY COUNTY</t>
  </si>
  <si>
    <t>2026 Assessed Valuations</t>
  </si>
  <si>
    <t>2026 TAXES LEVIED</t>
  </si>
  <si>
    <t>0109, 0150, 0152</t>
  </si>
  <si>
    <t>Town of Rock River</t>
  </si>
  <si>
    <t>Big Horn County</t>
  </si>
  <si>
    <t>School District No. 2</t>
  </si>
  <si>
    <t>School District No. 3</t>
  </si>
  <si>
    <t>School District No. 4</t>
  </si>
  <si>
    <t>Basin</t>
  </si>
  <si>
    <t>Tax District 406</t>
  </si>
  <si>
    <t>Burlington</t>
  </si>
  <si>
    <t>Tax District 105</t>
  </si>
  <si>
    <t>Byron</t>
  </si>
  <si>
    <t>Tax District 103</t>
  </si>
  <si>
    <t>Cowley</t>
  </si>
  <si>
    <t>Tax District 102</t>
  </si>
  <si>
    <t>Deaver</t>
  </si>
  <si>
    <t>Tax District 100 &amp; 104</t>
  </si>
  <si>
    <t>Frannie</t>
  </si>
  <si>
    <t>Tax District 101</t>
  </si>
  <si>
    <t>Greybull</t>
  </si>
  <si>
    <t>Tax District 307</t>
  </si>
  <si>
    <t>Lovell</t>
  </si>
  <si>
    <t>Tax District 203 &amp; 204</t>
  </si>
  <si>
    <t>Manderson</t>
  </si>
  <si>
    <t>Tax District 404</t>
  </si>
  <si>
    <t>North Big Horn County Hospital Additional</t>
  </si>
  <si>
    <t xml:space="preserve">South Big Horn County Hospital General </t>
  </si>
  <si>
    <t xml:space="preserve">Big Horn County Rural Health Care District #1 </t>
  </si>
  <si>
    <t>North Big Horn County Senior Citizens Service Dist</t>
  </si>
  <si>
    <t>Big Horn County Weed &amp; Pest Control District</t>
  </si>
  <si>
    <t>Big Horn County Weed &amp; Pest Special Mgmt Programs</t>
  </si>
  <si>
    <t xml:space="preserve">Byron Cemetery District </t>
  </si>
  <si>
    <t>Deaver-Frannie Cemetery District</t>
  </si>
  <si>
    <t xml:space="preserve">Lovell Cemetery District </t>
  </si>
  <si>
    <t>CONVERSE</t>
  </si>
  <si>
    <t>CCSD #1 - 100, 101, 103, 104, 150, 151</t>
  </si>
  <si>
    <t>CCSD #2 - 200, 201, 202, 204, 205, 250</t>
  </si>
  <si>
    <t>CITY OF DOULGAS</t>
  </si>
  <si>
    <t>Converse County Weed &amp; Pest-all districts</t>
  </si>
  <si>
    <t>Converse County Conservation District- all districts</t>
  </si>
  <si>
    <t>Converse Co. Senior Citizens-all districts</t>
  </si>
  <si>
    <t>Glenrock Cemetary-201, 202, 204, 205,250</t>
  </si>
  <si>
    <t>Glenrock Hospital-101, 201, 202, 205,250</t>
  </si>
  <si>
    <t>Glenrock Solid Waste-200, 201, 202, 204, 205, 250</t>
  </si>
  <si>
    <t>Ridgewater Improvement &amp; Service -103</t>
  </si>
  <si>
    <t>Monkey Road Imp. &amp; Service-205</t>
  </si>
  <si>
    <t>Sundance Meadows Water - 104</t>
  </si>
  <si>
    <t>CROOK COUNTY SCHOOL DISTRICT #1</t>
  </si>
  <si>
    <t>TOWN OF PINE HAVEN</t>
  </si>
  <si>
    <t>TOWN OF HULETT</t>
  </si>
  <si>
    <t>TOWN OF MOORCROFT</t>
  </si>
  <si>
    <t>CITY OF SUNDANCE</t>
  </si>
  <si>
    <t>VISTA WEST 0102</t>
  </si>
  <si>
    <t>ALADDIN WATER DISTRICT 0103</t>
  </si>
  <si>
    <t>TOWER RIDGE ESTATES 0105</t>
  </si>
  <si>
    <t>SUNDANCE CANYON RANCH 0106</t>
  </si>
  <si>
    <t>KARA CIRCLE AND WINDY WAY SERVICE AND IMPROVEMENT 0109</t>
  </si>
  <si>
    <t>CROOK COUNTY IRRIGATION DISTRICT 9901</t>
  </si>
  <si>
    <t>YELLOWSTONE L&amp;R 0111</t>
  </si>
  <si>
    <t>WARBONNET CANYON RANCH 0112</t>
  </si>
  <si>
    <t>CROOK COUNTY NATURAL RESOUCE DISTRICT</t>
  </si>
  <si>
    <t>CROOK COUNTY MEDICAL SERVICE DISTRICT</t>
  </si>
  <si>
    <t>CROOK COUNTY MUSEUM DISTRICT</t>
  </si>
  <si>
    <t>CROOK COUNTY SENIOR SERVICE DISTRICT</t>
  </si>
  <si>
    <t>FCSD #1</t>
  </si>
  <si>
    <t>FCSD #2</t>
  </si>
  <si>
    <t>FCSD #6</t>
  </si>
  <si>
    <t>FCSD #14</t>
  </si>
  <si>
    <t>FCSD #21</t>
  </si>
  <si>
    <t>FCSD #24</t>
  </si>
  <si>
    <t>TOWN OF DUBOIS</t>
  </si>
  <si>
    <t>TOWN OF HUDSON</t>
  </si>
  <si>
    <t>CITY OF LANDER</t>
  </si>
  <si>
    <t>TOWN OF PAVILLION</t>
  </si>
  <si>
    <t>CITY OF RIVERTON</t>
  </si>
  <si>
    <t>TOWN OF SHOSHONI</t>
  </si>
  <si>
    <t>DUBOIS FIRE DISTRICT</t>
  </si>
  <si>
    <t>FREMONT COUNTY FIRE DISTRICT</t>
  </si>
  <si>
    <t>RIVERTON FIRE DISTRICT</t>
  </si>
  <si>
    <t>JEFFREY CITY FIRE DISTRICT</t>
  </si>
  <si>
    <t>DUBOIS CEMETERY DISTRICT</t>
  </si>
  <si>
    <t>MOUNTAIN VIEW CEMETERY DISTRICT</t>
  </si>
  <si>
    <t>SHOSHONI-LYSITE CEMETERY DISTRICT</t>
  </si>
  <si>
    <t>POPO AGIE CONSERVATION DISTRICT</t>
  </si>
  <si>
    <t>DUBOIS-CROWHEART CONSERVATION DISTRICT</t>
  </si>
  <si>
    <t>LOWER WIND RIVER CONSERVATION DISTRICT</t>
  </si>
  <si>
    <t>JEFFREY CITY WATER &amp; SEWER DISTRICT</t>
  </si>
  <si>
    <t>SHOSHONI SENIOR CITIZENS SERVICE DISTRICT</t>
  </si>
  <si>
    <t>RIVERTON SENIOR CITIZENS SERVICE DISTRICT</t>
  </si>
  <si>
    <t>LANDER SENIOR CITIZENS SERVICE DISTRICT</t>
  </si>
  <si>
    <t>FREMONT COUNTY SOLID WASTE</t>
  </si>
  <si>
    <t>FREMONT COUNTY WEED &amp; PEST</t>
  </si>
  <si>
    <t>SPECIAL WEED &amp; PEST MANAGEMENT</t>
  </si>
  <si>
    <t>HOT SPRINGS COUNTY</t>
  </si>
  <si>
    <t>Hot Springs County Senior Citizen Service District</t>
  </si>
  <si>
    <t>JOHNSON</t>
  </si>
  <si>
    <t>Buffalo</t>
  </si>
  <si>
    <t>Kaycee</t>
  </si>
  <si>
    <t>LINCOLN COUNTY</t>
  </si>
  <si>
    <t>Lincoln County School District #1 (anything starts with 01)</t>
  </si>
  <si>
    <t>Lincoln County School District #2 (anything starts with 02)</t>
  </si>
  <si>
    <t>Lincoln County School District #9 (anything starts with 09)</t>
  </si>
  <si>
    <t>250 285</t>
  </si>
  <si>
    <t>256 258 259</t>
  </si>
  <si>
    <t>253 202</t>
  </si>
  <si>
    <t>Bear River Fire 0209/0251</t>
  </si>
  <si>
    <t>Bedford-Turnerville Cemetery 0226/0206/0279/0221/0259</t>
  </si>
  <si>
    <t>Cokeville Cemetery 0240/0209/0251/0219</t>
  </si>
  <si>
    <t>Etna-Alpine Cemetery 0212/0213/0256/0220/0203/0253/0274</t>
  </si>
  <si>
    <t>Fairview Cemetery 0227/0231/02229/0217/0283</t>
  </si>
  <si>
    <t>Freedom Cemetery 0204/0222/0271</t>
  </si>
  <si>
    <t>Grover Cemetery 0237/0238/0239</t>
  </si>
  <si>
    <t>Mid Valley Fire 0222/0225/0226/0203/0205/0206/0278</t>
  </si>
  <si>
    <t>Smoot Cemetery 0244/0255/0232/0235/0228/0216/0218</t>
  </si>
  <si>
    <t>South Lincoln Fire 0150/0151/0152/0254/0919/0160/0201/0219</t>
  </si>
  <si>
    <t>South Lincoln Hospital 0150/0151/0152/0254/0919/0160/0201/0219</t>
  </si>
  <si>
    <t>South Lincoln Special Cemetery 0919/0920/0152/0160/0201/0150/0151</t>
  </si>
  <si>
    <t>Thayne Cemetery 0225/0236/0205/0252/0280/0258</t>
  </si>
  <si>
    <t xml:space="preserve">Upper Valley Fire </t>
  </si>
  <si>
    <t>0207/0211/0236/0237/0238/0244/0266/0210</t>
  </si>
  <si>
    <t>0233/0234/0235/0227/0275/0228/0229/0217/0218</t>
  </si>
  <si>
    <t>0220/0283/0284</t>
  </si>
  <si>
    <t>Weed &amp; Pest (all districts)</t>
  </si>
  <si>
    <t>Mills</t>
  </si>
  <si>
    <t>Evansville</t>
  </si>
  <si>
    <t>Bar Nunn</t>
  </si>
  <si>
    <t>Midwest</t>
  </si>
  <si>
    <t>Edgerton</t>
  </si>
  <si>
    <t xml:space="preserve">NC SENIOR CITIZEN SERVICE </t>
  </si>
  <si>
    <t>CASPER MOUNTAIN FIRE - 0121</t>
  </si>
  <si>
    <t xml:space="preserve">WEED &amp; PEST </t>
  </si>
  <si>
    <t>DOWNTOWN DEVELOPMENT AUTHORITY - 0156</t>
  </si>
  <si>
    <t>NATRONA COUNTY FIRE</t>
  </si>
  <si>
    <t>PIONEER WATER DISTRICT - 0122</t>
  </si>
  <si>
    <t>SCHOOL DISTRICT NO. 2</t>
  </si>
  <si>
    <t xml:space="preserve">CITY OF SHERIDAN </t>
  </si>
  <si>
    <t>BIG HORN FIRE DISTRICT: 100, 114, 116, 201</t>
  </si>
  <si>
    <t>DAYTON FIRE DISTRICT: 102, 213</t>
  </si>
  <si>
    <t>STORY FIRE DISTRICT: 107, 206</t>
  </si>
  <si>
    <t>TONGUE RIVER FIRE DISTRICT: 103,203</t>
  </si>
  <si>
    <t>ARVADA-CLEARMONT FIRE DISTRICT: 202, 300</t>
  </si>
  <si>
    <t>SHERIDAN AREA RURAL FIRE DISTRICT:117, 204, 218, 222, 223, 224</t>
  </si>
  <si>
    <t>Uinta County</t>
  </si>
  <si>
    <t>COMMUNITY COLLEGE TAXES LEVIED IN 2026</t>
  </si>
  <si>
    <t>2026 Average Mill Levy Worksheet (pursuant to W.S. 31-18-205(e))</t>
  </si>
  <si>
    <t>NATRONA COUNTY, 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</si>
</sst>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_);\(#,##0.000\)"/>
    <numFmt numFmtId="167" formatCode="&quot;$&quot;#,##0"/>
    <numFmt numFmtId="168" formatCode="0.000"/>
    <numFmt numFmtId="169" formatCode="_(* #,##0.000_);_(* \(#,##0.000\);_(* &quot;-&quot;??_);_(@_)"/>
  </numFmts>
  <fonts count="4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17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3"/>
      <name val="Calibri"/>
      <family val="2"/>
    </font>
    <font>
      <b/>
      <sz val="13"/>
      <name val="Calibri"/>
      <family val="2"/>
    </font>
    <font>
      <i/>
      <sz val="13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i/>
      <sz val="13"/>
      <name val="Calibri"/>
      <family val="2"/>
    </font>
    <font>
      <i/>
      <sz val="12"/>
      <name val="Calibri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b/>
      <sz val="12"/>
      <name val="Arial"/>
      <family val="2"/>
    </font>
    <font>
      <sz val="12"/>
      <name val="Arial MT"/>
    </font>
    <font>
      <b/>
      <sz val="12"/>
      <name val="Arial MT"/>
    </font>
    <font>
      <b/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7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sz val="12"/>
      <color theme="4" tint="-0.499984740745262"/>
      <name val="Calibri"/>
      <family val="2"/>
    </font>
    <font>
      <sz val="10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sz val="10"/>
      <name val="Arial"/>
      <family val="2"/>
    </font>
    <font>
      <sz val="10"/>
      <color indexed="17"/>
      <name val="Arial"/>
      <family val="2"/>
    </font>
    <font>
      <i/>
      <sz val="10"/>
      <color indexed="17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37" fontId="1" fillId="0" borderId="0"/>
    <xf numFmtId="9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9">
    <xf numFmtId="0" fontId="0" fillId="0" borderId="0" xfId="0"/>
    <xf numFmtId="0" fontId="1" fillId="0" borderId="0" xfId="0" applyFont="1"/>
    <xf numFmtId="0" fontId="3" fillId="0" borderId="0" xfId="0" applyFont="1"/>
    <xf numFmtId="164" fontId="3" fillId="0" borderId="0" xfId="1" applyNumberFormat="1" applyFont="1"/>
    <xf numFmtId="164" fontId="3" fillId="0" borderId="1" xfId="1" applyNumberFormat="1" applyFont="1" applyBorder="1"/>
    <xf numFmtId="43" fontId="3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7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left" indent="1"/>
    </xf>
    <xf numFmtId="164" fontId="6" fillId="0" borderId="0" xfId="1" applyNumberFormat="1" applyFont="1"/>
    <xf numFmtId="164" fontId="6" fillId="0" borderId="1" xfId="1" applyNumberFormat="1" applyFont="1" applyBorder="1"/>
    <xf numFmtId="164" fontId="1" fillId="0" borderId="0" xfId="1" applyNumberFormat="1" applyFont="1"/>
    <xf numFmtId="10" fontId="1" fillId="0" borderId="0" xfId="3" applyNumberFormat="1" applyFont="1"/>
    <xf numFmtId="10" fontId="6" fillId="0" borderId="0" xfId="3" applyNumberFormat="1" applyFont="1"/>
    <xf numFmtId="10" fontId="6" fillId="0" borderId="1" xfId="3" applyNumberFormat="1" applyFont="1" applyBorder="1"/>
    <xf numFmtId="0" fontId="3" fillId="0" borderId="0" xfId="0" applyFont="1" applyAlignment="1">
      <alignment horizontal="right"/>
    </xf>
    <xf numFmtId="165" fontId="1" fillId="0" borderId="0" xfId="3" applyNumberFormat="1" applyFont="1" applyAlignment="1">
      <alignment horizontal="right"/>
    </xf>
    <xf numFmtId="10" fontId="1" fillId="0" borderId="1" xfId="3" applyNumberFormat="1" applyFont="1" applyBorder="1"/>
    <xf numFmtId="165" fontId="1" fillId="0" borderId="1" xfId="3" applyNumberFormat="1" applyFont="1" applyBorder="1" applyAlignment="1">
      <alignment horizontal="right"/>
    </xf>
    <xf numFmtId="165" fontId="6" fillId="0" borderId="0" xfId="3" applyNumberFormat="1" applyFont="1" applyAlignment="1">
      <alignment horizontal="right"/>
    </xf>
    <xf numFmtId="164" fontId="1" fillId="0" borderId="1" xfId="1" applyNumberFormat="1" applyFont="1" applyBorder="1"/>
    <xf numFmtId="43" fontId="1" fillId="0" borderId="0" xfId="1" applyFont="1"/>
    <xf numFmtId="0" fontId="1" fillId="0" borderId="1" xfId="0" applyFont="1" applyBorder="1"/>
    <xf numFmtId="164" fontId="7" fillId="0" borderId="0" xfId="1" applyNumberFormat="1" applyFont="1"/>
    <xf numFmtId="164" fontId="7" fillId="0" borderId="1" xfId="1" applyNumberFormat="1" applyFont="1" applyBorder="1"/>
    <xf numFmtId="43" fontId="7" fillId="0" borderId="0" xfId="1" applyFont="1"/>
    <xf numFmtId="0" fontId="6" fillId="0" borderId="0" xfId="0" applyFont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1" xfId="0" applyFont="1" applyBorder="1" applyAlignment="1">
      <alignment horizontal="left" indent="2"/>
    </xf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left" indent="1"/>
    </xf>
    <xf numFmtId="10" fontId="7" fillId="0" borderId="0" xfId="3" applyNumberFormat="1" applyFont="1"/>
    <xf numFmtId="165" fontId="7" fillId="0" borderId="0" xfId="3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7" fillId="0" borderId="1" xfId="3" applyNumberFormat="1" applyFont="1" applyBorder="1"/>
    <xf numFmtId="165" fontId="7" fillId="0" borderId="1" xfId="3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168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164" fontId="8" fillId="0" borderId="0" xfId="1" applyNumberFormat="1" applyFont="1" applyFill="1" applyBorder="1"/>
    <xf numFmtId="168" fontId="8" fillId="0" borderId="0" xfId="0" applyNumberFormat="1" applyFont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169" fontId="8" fillId="0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169" fontId="8" fillId="0" borderId="2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169" fontId="8" fillId="0" borderId="4" xfId="1" applyNumberFormat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168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164" fontId="8" fillId="0" borderId="2" xfId="1" applyNumberFormat="1" applyFont="1" applyFill="1" applyBorder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164" fontId="8" fillId="0" borderId="1" xfId="1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164" fontId="8" fillId="0" borderId="5" xfId="1" applyNumberFormat="1" applyFont="1" applyFill="1" applyBorder="1"/>
    <xf numFmtId="0" fontId="11" fillId="0" borderId="0" xfId="0" applyFont="1"/>
    <xf numFmtId="169" fontId="11" fillId="0" borderId="0" xfId="1" applyNumberFormat="1" applyFont="1" applyFill="1" applyBorder="1" applyAlignment="1">
      <alignment horizontal="center"/>
    </xf>
    <xf numFmtId="169" fontId="11" fillId="0" borderId="2" xfId="1" applyNumberFormat="1" applyFont="1" applyFill="1" applyBorder="1" applyAlignment="1">
      <alignment horizontal="center"/>
    </xf>
    <xf numFmtId="169" fontId="11" fillId="0" borderId="4" xfId="1" applyNumberFormat="1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37" fontId="11" fillId="0" borderId="0" xfId="0" applyNumberFormat="1" applyFont="1" applyAlignment="1">
      <alignment wrapText="1"/>
    </xf>
    <xf numFmtId="0" fontId="11" fillId="0" borderId="3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169" fontId="8" fillId="0" borderId="1" xfId="1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69" fontId="11" fillId="0" borderId="6" xfId="1" applyNumberFormat="1" applyFont="1" applyFill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/>
    </xf>
    <xf numFmtId="164" fontId="11" fillId="0" borderId="8" xfId="1" applyNumberFormat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164" fontId="11" fillId="0" borderId="7" xfId="1" applyNumberFormat="1" applyFont="1" applyFill="1" applyBorder="1"/>
    <xf numFmtId="169" fontId="12" fillId="0" borderId="10" xfId="1" applyNumberFormat="1" applyFont="1" applyFill="1" applyBorder="1" applyAlignment="1">
      <alignment wrapText="1"/>
    </xf>
    <xf numFmtId="169" fontId="11" fillId="0" borderId="6" xfId="1" applyNumberFormat="1" applyFont="1" applyFill="1" applyBorder="1" applyAlignment="1">
      <alignment wrapText="1"/>
    </xf>
    <xf numFmtId="169" fontId="11" fillId="0" borderId="11" xfId="1" applyNumberFormat="1" applyFont="1" applyFill="1" applyBorder="1" applyAlignment="1">
      <alignment wrapText="1"/>
    </xf>
    <xf numFmtId="169" fontId="11" fillId="0" borderId="12" xfId="1" applyNumberFormat="1" applyFont="1" applyFill="1" applyBorder="1" applyAlignment="1">
      <alignment wrapText="1"/>
    </xf>
    <xf numFmtId="169" fontId="11" fillId="0" borderId="6" xfId="1" applyNumberFormat="1" applyFont="1" applyFill="1" applyBorder="1" applyAlignment="1">
      <alignment horizontal="center" vertical="center" wrapText="1"/>
    </xf>
    <xf numFmtId="169" fontId="11" fillId="0" borderId="12" xfId="1" applyNumberFormat="1" applyFont="1" applyFill="1" applyBorder="1" applyAlignment="1">
      <alignment horizontal="left" wrapText="1"/>
    </xf>
    <xf numFmtId="169" fontId="11" fillId="0" borderId="6" xfId="1" applyNumberFormat="1" applyFont="1" applyFill="1" applyBorder="1"/>
    <xf numFmtId="169" fontId="12" fillId="0" borderId="12" xfId="1" applyNumberFormat="1" applyFont="1" applyFill="1" applyBorder="1" applyAlignment="1">
      <alignment wrapText="1"/>
    </xf>
    <xf numFmtId="169" fontId="12" fillId="0" borderId="6" xfId="1" applyNumberFormat="1" applyFont="1" applyFill="1" applyBorder="1" applyAlignment="1">
      <alignment wrapText="1"/>
    </xf>
    <xf numFmtId="169" fontId="12" fillId="0" borderId="10" xfId="1" applyNumberFormat="1" applyFont="1" applyFill="1" applyBorder="1" applyAlignment="1">
      <alignment horizontal="left" wrapText="1"/>
    </xf>
    <xf numFmtId="169" fontId="12" fillId="0" borderId="1" xfId="1" applyNumberFormat="1" applyFont="1" applyFill="1" applyBorder="1" applyAlignment="1">
      <alignment wrapText="1"/>
    </xf>
    <xf numFmtId="169" fontId="11" fillId="0" borderId="0" xfId="1" applyNumberFormat="1" applyFont="1" applyFill="1" applyBorder="1" applyAlignment="1">
      <alignment wrapText="1"/>
    </xf>
    <xf numFmtId="169" fontId="11" fillId="0" borderId="2" xfId="1" applyNumberFormat="1" applyFont="1" applyFill="1" applyBorder="1" applyAlignment="1">
      <alignment wrapText="1"/>
    </xf>
    <xf numFmtId="169" fontId="11" fillId="0" borderId="4" xfId="1" applyNumberFormat="1" applyFont="1" applyFill="1" applyBorder="1" applyAlignment="1">
      <alignment wrapText="1"/>
    </xf>
    <xf numFmtId="169" fontId="11" fillId="0" borderId="0" xfId="1" applyNumberFormat="1" applyFont="1" applyFill="1" applyBorder="1" applyAlignment="1">
      <alignment horizontal="center" vertical="center" wrapText="1"/>
    </xf>
    <xf numFmtId="169" fontId="11" fillId="0" borderId="4" xfId="1" applyNumberFormat="1" applyFont="1" applyFill="1" applyBorder="1" applyAlignment="1">
      <alignment horizontal="left" wrapText="1"/>
    </xf>
    <xf numFmtId="169" fontId="11" fillId="0" borderId="0" xfId="1" applyNumberFormat="1" applyFont="1" applyFill="1" applyBorder="1"/>
    <xf numFmtId="169" fontId="12" fillId="0" borderId="4" xfId="1" applyNumberFormat="1" applyFont="1" applyFill="1" applyBorder="1" applyAlignment="1">
      <alignment wrapText="1"/>
    </xf>
    <xf numFmtId="169" fontId="12" fillId="0" borderId="0" xfId="1" applyNumberFormat="1" applyFont="1" applyFill="1" applyBorder="1" applyAlignment="1">
      <alignment wrapText="1"/>
    </xf>
    <xf numFmtId="169" fontId="12" fillId="0" borderId="1" xfId="1" applyNumberFormat="1" applyFont="1" applyFill="1" applyBorder="1" applyAlignment="1">
      <alignment horizontal="left" wrapText="1"/>
    </xf>
    <xf numFmtId="169" fontId="11" fillId="0" borderId="1" xfId="1" applyNumberFormat="1" applyFont="1" applyFill="1" applyBorder="1" applyAlignment="1">
      <alignment horizontal="center"/>
    </xf>
    <xf numFmtId="169" fontId="11" fillId="0" borderId="1" xfId="1" applyNumberFormat="1" applyFont="1" applyFill="1" applyBorder="1"/>
    <xf numFmtId="169" fontId="11" fillId="0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/>
    <xf numFmtId="169" fontId="12" fillId="0" borderId="1" xfId="1" applyNumberFormat="1" applyFont="1" applyFill="1" applyBorder="1"/>
    <xf numFmtId="169" fontId="11" fillId="0" borderId="4" xfId="1" applyNumberFormat="1" applyFont="1" applyFill="1" applyBorder="1"/>
    <xf numFmtId="169" fontId="12" fillId="0" borderId="1" xfId="1" applyNumberFormat="1" applyFont="1" applyFill="1" applyBorder="1" applyAlignment="1">
      <alignment horizontal="left"/>
    </xf>
    <xf numFmtId="169" fontId="11" fillId="0" borderId="2" xfId="1" applyNumberFormat="1" applyFont="1" applyFill="1" applyBorder="1"/>
    <xf numFmtId="0" fontId="11" fillId="0" borderId="0" xfId="0" applyFont="1" applyAlignment="1">
      <alignment horizontal="right" wrapText="1"/>
    </xf>
    <xf numFmtId="169" fontId="11" fillId="0" borderId="0" xfId="1" applyNumberFormat="1" applyFont="1" applyFill="1" applyBorder="1" applyAlignment="1">
      <alignment horizontal="right"/>
    </xf>
    <xf numFmtId="0" fontId="11" fillId="3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167" fontId="11" fillId="0" borderId="1" xfId="0" applyNumberFormat="1" applyFont="1" applyBorder="1" applyAlignment="1">
      <alignment horizontal="right"/>
    </xf>
    <xf numFmtId="43" fontId="11" fillId="0" borderId="1" xfId="1" applyFont="1" applyFill="1" applyBorder="1" applyAlignment="1">
      <alignment wrapText="1"/>
    </xf>
    <xf numFmtId="164" fontId="11" fillId="0" borderId="0" xfId="1" applyNumberFormat="1" applyFont="1" applyFill="1" applyBorder="1" applyAlignment="1">
      <alignment horizontal="center"/>
    </xf>
    <xf numFmtId="0" fontId="12" fillId="5" borderId="13" xfId="0" applyFont="1" applyFill="1" applyBorder="1" applyAlignment="1">
      <alignment wrapText="1"/>
    </xf>
    <xf numFmtId="169" fontId="12" fillId="0" borderId="14" xfId="1" applyNumberFormat="1" applyFont="1" applyFill="1" applyBorder="1" applyAlignment="1">
      <alignment wrapText="1"/>
    </xf>
    <xf numFmtId="169" fontId="12" fillId="0" borderId="14" xfId="1" applyNumberFormat="1" applyFont="1" applyFill="1" applyBorder="1" applyAlignment="1">
      <alignment horizontal="center"/>
    </xf>
    <xf numFmtId="164" fontId="12" fillId="0" borderId="16" xfId="1" applyNumberFormat="1" applyFont="1" applyFill="1" applyBorder="1" applyAlignment="1">
      <alignment horizontal="center"/>
    </xf>
    <xf numFmtId="0" fontId="12" fillId="6" borderId="13" xfId="0" applyFont="1" applyFill="1" applyBorder="1" applyAlignment="1">
      <alignment wrapText="1"/>
    </xf>
    <xf numFmtId="169" fontId="12" fillId="0" borderId="14" xfId="1" applyNumberFormat="1" applyFont="1" applyFill="1" applyBorder="1" applyAlignment="1"/>
    <xf numFmtId="0" fontId="12" fillId="3" borderId="13" xfId="0" applyFont="1" applyFill="1" applyBorder="1" applyAlignment="1">
      <alignment wrapText="1"/>
    </xf>
    <xf numFmtId="0" fontId="12" fillId="7" borderId="13" xfId="0" applyFont="1" applyFill="1" applyBorder="1" applyAlignment="1">
      <alignment wrapText="1"/>
    </xf>
    <xf numFmtId="169" fontId="12" fillId="0" borderId="14" xfId="1" applyNumberFormat="1" applyFont="1" applyFill="1" applyBorder="1" applyAlignment="1">
      <alignment horizontal="left" wrapText="1"/>
    </xf>
    <xf numFmtId="0" fontId="12" fillId="2" borderId="17" xfId="0" applyFont="1" applyFill="1" applyBorder="1" applyAlignment="1">
      <alignment wrapText="1"/>
    </xf>
    <xf numFmtId="169" fontId="12" fillId="0" borderId="18" xfId="1" applyNumberFormat="1" applyFont="1" applyFill="1" applyBorder="1" applyAlignment="1">
      <alignment wrapText="1"/>
    </xf>
    <xf numFmtId="169" fontId="12" fillId="0" borderId="18" xfId="1" applyNumberFormat="1" applyFont="1" applyFill="1" applyBorder="1"/>
    <xf numFmtId="0" fontId="11" fillId="3" borderId="20" xfId="0" applyFont="1" applyFill="1" applyBorder="1" applyAlignment="1">
      <alignment wrapText="1"/>
    </xf>
    <xf numFmtId="169" fontId="11" fillId="0" borderId="21" xfId="1" applyNumberFormat="1" applyFont="1" applyFill="1" applyBorder="1" applyAlignment="1">
      <alignment wrapText="1"/>
    </xf>
    <xf numFmtId="169" fontId="11" fillId="0" borderId="21" xfId="1" applyNumberFormat="1" applyFont="1" applyFill="1" applyBorder="1" applyAlignment="1">
      <alignment horizontal="center"/>
    </xf>
    <xf numFmtId="0" fontId="11" fillId="3" borderId="23" xfId="0" applyFont="1" applyFill="1" applyBorder="1" applyAlignment="1">
      <alignment wrapText="1"/>
    </xf>
    <xf numFmtId="43" fontId="11" fillId="0" borderId="10" xfId="1" applyFont="1" applyFill="1" applyBorder="1" applyAlignment="1">
      <alignment wrapText="1"/>
    </xf>
    <xf numFmtId="164" fontId="11" fillId="0" borderId="21" xfId="1" applyNumberFormat="1" applyFont="1" applyFill="1" applyBorder="1" applyAlignment="1">
      <alignment horizontal="center"/>
    </xf>
    <xf numFmtId="164" fontId="11" fillId="0" borderId="6" xfId="1" applyNumberFormat="1" applyFont="1" applyFill="1" applyBorder="1" applyAlignment="1">
      <alignment horizontal="center"/>
    </xf>
    <xf numFmtId="164" fontId="12" fillId="0" borderId="14" xfId="1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right"/>
    </xf>
    <xf numFmtId="164" fontId="12" fillId="0" borderId="18" xfId="1" applyNumberFormat="1" applyFont="1" applyFill="1" applyBorder="1"/>
    <xf numFmtId="164" fontId="12" fillId="0" borderId="14" xfId="1" applyNumberFormat="1" applyFont="1" applyFill="1" applyBorder="1" applyAlignment="1">
      <alignment wrapText="1"/>
    </xf>
    <xf numFmtId="164" fontId="11" fillId="0" borderId="1" xfId="1" applyNumberFormat="1" applyFont="1" applyFill="1" applyBorder="1" applyAlignment="1">
      <alignment horizontal="right"/>
    </xf>
    <xf numFmtId="164" fontId="11" fillId="0" borderId="1" xfId="1" applyNumberFormat="1" applyFont="1" applyFill="1" applyBorder="1" applyAlignment="1">
      <alignment wrapText="1"/>
    </xf>
    <xf numFmtId="164" fontId="11" fillId="0" borderId="22" xfId="1" applyNumberFormat="1" applyFont="1" applyFill="1" applyBorder="1" applyAlignment="1">
      <alignment wrapText="1"/>
    </xf>
    <xf numFmtId="164" fontId="11" fillId="0" borderId="10" xfId="1" applyNumberFormat="1" applyFont="1" applyFill="1" applyBorder="1" applyAlignment="1">
      <alignment wrapText="1"/>
    </xf>
    <xf numFmtId="164" fontId="12" fillId="0" borderId="15" xfId="1" applyNumberFormat="1" applyFont="1" applyFill="1" applyBorder="1" applyAlignment="1">
      <alignment wrapText="1"/>
    </xf>
    <xf numFmtId="164" fontId="12" fillId="0" borderId="19" xfId="1" applyNumberFormat="1" applyFont="1" applyFill="1" applyBorder="1" applyAlignment="1">
      <alignment wrapText="1"/>
    </xf>
    <xf numFmtId="164" fontId="12" fillId="0" borderId="15" xfId="1" applyNumberFormat="1" applyFont="1" applyFill="1" applyBorder="1" applyAlignment="1">
      <alignment horizontal="left" wrapText="1"/>
    </xf>
    <xf numFmtId="169" fontId="12" fillId="0" borderId="24" xfId="1" applyNumberFormat="1" applyFont="1" applyFill="1" applyBorder="1" applyAlignment="1">
      <alignment horizontal="right"/>
    </xf>
    <xf numFmtId="169" fontId="12" fillId="0" borderId="24" xfId="1" applyNumberFormat="1" applyFont="1" applyFill="1" applyBorder="1" applyAlignment="1">
      <alignment horizontal="center"/>
    </xf>
    <xf numFmtId="164" fontId="12" fillId="0" borderId="2" xfId="1" applyNumberFormat="1" applyFont="1" applyFill="1" applyBorder="1" applyAlignment="1">
      <alignment horizontal="right"/>
    </xf>
    <xf numFmtId="164" fontId="12" fillId="0" borderId="2" xfId="1" applyNumberFormat="1" applyFont="1" applyFill="1" applyBorder="1" applyAlignment="1">
      <alignment horizontal="center"/>
    </xf>
    <xf numFmtId="169" fontId="12" fillId="0" borderId="24" xfId="1" applyNumberFormat="1" applyFont="1" applyFill="1" applyBorder="1"/>
    <xf numFmtId="169" fontId="12" fillId="0" borderId="24" xfId="1" applyNumberFormat="1" applyFont="1" applyFill="1" applyBorder="1" applyAlignment="1"/>
    <xf numFmtId="169" fontId="12" fillId="0" borderId="25" xfId="1" applyNumberFormat="1" applyFont="1" applyFill="1" applyBorder="1" applyAlignment="1"/>
    <xf numFmtId="164" fontId="12" fillId="0" borderId="2" xfId="1" applyNumberFormat="1" applyFont="1" applyFill="1" applyBorder="1"/>
    <xf numFmtId="164" fontId="12" fillId="0" borderId="26" xfId="1" applyNumberFormat="1" applyFont="1" applyFill="1" applyBorder="1" applyAlignment="1">
      <alignment wrapText="1"/>
    </xf>
    <xf numFmtId="0" fontId="12" fillId="2" borderId="13" xfId="0" applyFont="1" applyFill="1" applyBorder="1" applyAlignment="1">
      <alignment horizontal="left" wrapText="1"/>
    </xf>
    <xf numFmtId="0" fontId="12" fillId="2" borderId="13" xfId="0" applyFont="1" applyFill="1" applyBorder="1" applyAlignment="1">
      <alignment wrapText="1"/>
    </xf>
    <xf numFmtId="0" fontId="11" fillId="8" borderId="0" xfId="0" applyFont="1" applyFill="1" applyAlignment="1">
      <alignment wrapText="1"/>
    </xf>
    <xf numFmtId="0" fontId="12" fillId="8" borderId="13" xfId="0" applyFont="1" applyFill="1" applyBorder="1" applyAlignment="1">
      <alignment wrapText="1"/>
    </xf>
    <xf numFmtId="164" fontId="11" fillId="0" borderId="0" xfId="1" applyNumberFormat="1" applyFont="1" applyBorder="1"/>
    <xf numFmtId="169" fontId="11" fillId="0" borderId="0" xfId="1" applyNumberFormat="1" applyFont="1" applyBorder="1"/>
    <xf numFmtId="169" fontId="12" fillId="0" borderId="0" xfId="1" applyNumberFormat="1" applyFont="1" applyBorder="1"/>
    <xf numFmtId="164" fontId="12" fillId="0" borderId="0" xfId="1" applyNumberFormat="1" applyFont="1" applyBorder="1"/>
    <xf numFmtId="0" fontId="11" fillId="0" borderId="0" xfId="0" applyFont="1" applyAlignment="1">
      <alignment horizontal="right"/>
    </xf>
    <xf numFmtId="164" fontId="11" fillId="0" borderId="0" xfId="0" applyNumberFormat="1" applyFont="1"/>
    <xf numFmtId="0" fontId="14" fillId="6" borderId="13" xfId="0" applyFont="1" applyFill="1" applyBorder="1" applyAlignment="1">
      <alignment wrapText="1"/>
    </xf>
    <xf numFmtId="0" fontId="12" fillId="0" borderId="0" xfId="0" applyFont="1"/>
    <xf numFmtId="0" fontId="12" fillId="0" borderId="1" xfId="0" applyFont="1" applyBorder="1"/>
    <xf numFmtId="164" fontId="11" fillId="0" borderId="1" xfId="1" applyNumberFormat="1" applyFont="1" applyFill="1" applyBorder="1" applyAlignment="1">
      <alignment horizontal="center"/>
    </xf>
    <xf numFmtId="164" fontId="11" fillId="0" borderId="1" xfId="0" applyNumberFormat="1" applyFont="1" applyBorder="1"/>
    <xf numFmtId="0" fontId="11" fillId="0" borderId="1" xfId="0" applyFont="1" applyBorder="1"/>
    <xf numFmtId="0" fontId="0" fillId="0" borderId="1" xfId="0" applyBorder="1"/>
    <xf numFmtId="0" fontId="15" fillId="0" borderId="0" xfId="0" applyFont="1"/>
    <xf numFmtId="0" fontId="15" fillId="0" borderId="1" xfId="0" applyFont="1" applyBorder="1"/>
    <xf numFmtId="0" fontId="11" fillId="0" borderId="2" xfId="0" applyFont="1" applyBorder="1"/>
    <xf numFmtId="164" fontId="11" fillId="0" borderId="2" xfId="1" applyNumberFormat="1" applyFont="1" applyFill="1" applyBorder="1" applyAlignment="1">
      <alignment horizontal="center"/>
    </xf>
    <xf numFmtId="0" fontId="16" fillId="0" borderId="0" xfId="0" applyFont="1"/>
    <xf numFmtId="164" fontId="11" fillId="0" borderId="1" xfId="1" applyNumberFormat="1" applyFont="1" applyFill="1" applyBorder="1"/>
    <xf numFmtId="37" fontId="17" fillId="0" borderId="0" xfId="0" applyNumberFormat="1" applyFont="1"/>
    <xf numFmtId="37" fontId="18" fillId="0" borderId="0" xfId="0" applyNumberFormat="1" applyFont="1"/>
    <xf numFmtId="37" fontId="19" fillId="0" borderId="0" xfId="0" applyNumberFormat="1" applyFont="1"/>
    <xf numFmtId="37" fontId="19" fillId="0" borderId="0" xfId="0" applyNumberFormat="1" applyFont="1" applyAlignment="1">
      <alignment horizontal="center"/>
    </xf>
    <xf numFmtId="37" fontId="19" fillId="3" borderId="0" xfId="0" applyNumberFormat="1" applyFont="1" applyFill="1" applyAlignment="1">
      <alignment horizontal="centerContinuous"/>
    </xf>
    <xf numFmtId="37" fontId="17" fillId="3" borderId="0" xfId="0" applyNumberFormat="1" applyFont="1" applyFill="1" applyAlignment="1">
      <alignment horizontal="centerContinuous"/>
    </xf>
    <xf numFmtId="37" fontId="19" fillId="3" borderId="0" xfId="0" applyNumberFormat="1" applyFont="1" applyFill="1" applyAlignment="1">
      <alignment horizontal="center"/>
    </xf>
    <xf numFmtId="37" fontId="19" fillId="4" borderId="0" xfId="0" applyNumberFormat="1" applyFont="1" applyFill="1" applyAlignment="1">
      <alignment horizontal="center"/>
    </xf>
    <xf numFmtId="37" fontId="19" fillId="2" borderId="0" xfId="0" applyNumberFormat="1" applyFont="1" applyFill="1"/>
    <xf numFmtId="37" fontId="19" fillId="2" borderId="0" xfId="0" applyNumberFormat="1" applyFont="1" applyFill="1" applyAlignment="1">
      <alignment horizontal="center"/>
    </xf>
    <xf numFmtId="37" fontId="19" fillId="4" borderId="0" xfId="0" applyNumberFormat="1" applyFont="1" applyFill="1"/>
    <xf numFmtId="37" fontId="19" fillId="8" borderId="0" xfId="0" applyNumberFormat="1" applyFont="1" applyFill="1" applyAlignment="1">
      <alignment horizontal="center"/>
    </xf>
    <xf numFmtId="37" fontId="19" fillId="8" borderId="0" xfId="0" quotePrefix="1" applyNumberFormat="1" applyFont="1" applyFill="1" applyAlignment="1">
      <alignment horizontal="center"/>
    </xf>
    <xf numFmtId="37" fontId="19" fillId="8" borderId="0" xfId="0" quotePrefix="1" applyNumberFormat="1" applyFont="1" applyFill="1" applyAlignment="1">
      <alignment horizontal="centerContinuous"/>
    </xf>
    <xf numFmtId="0" fontId="11" fillId="8" borderId="0" xfId="0" applyFont="1" applyFill="1"/>
    <xf numFmtId="37" fontId="17" fillId="8" borderId="0" xfId="0" applyNumberFormat="1" applyFont="1" applyFill="1"/>
    <xf numFmtId="37" fontId="19" fillId="8" borderId="0" xfId="0" applyNumberFormat="1" applyFont="1" applyFill="1" applyAlignment="1">
      <alignment horizontal="centerContinuous"/>
    </xf>
    <xf numFmtId="37" fontId="17" fillId="7" borderId="0" xfId="0" applyNumberFormat="1" applyFont="1" applyFill="1"/>
    <xf numFmtId="37" fontId="19" fillId="7" borderId="0" xfId="0" applyNumberFormat="1" applyFont="1" applyFill="1" applyAlignment="1">
      <alignment horizontal="center"/>
    </xf>
    <xf numFmtId="37" fontId="18" fillId="5" borderId="0" xfId="0" applyNumberFormat="1" applyFont="1" applyFill="1"/>
    <xf numFmtId="37" fontId="19" fillId="5" borderId="0" xfId="0" applyNumberFormat="1" applyFont="1" applyFill="1" applyAlignment="1">
      <alignment horizontal="center"/>
    </xf>
    <xf numFmtId="0" fontId="11" fillId="5" borderId="0" xfId="0" applyFont="1" applyFill="1"/>
    <xf numFmtId="37" fontId="17" fillId="0" borderId="2" xfId="0" applyNumberFormat="1" applyFont="1" applyBorder="1"/>
    <xf numFmtId="37" fontId="17" fillId="0" borderId="1" xfId="0" applyNumberFormat="1" applyFont="1" applyBorder="1"/>
    <xf numFmtId="37" fontId="19" fillId="3" borderId="1" xfId="0" applyNumberFormat="1" applyFont="1" applyFill="1" applyBorder="1" applyAlignment="1">
      <alignment horizontal="center"/>
    </xf>
    <xf numFmtId="37" fontId="19" fillId="4" borderId="1" xfId="0" applyNumberFormat="1" applyFont="1" applyFill="1" applyBorder="1" applyAlignment="1">
      <alignment horizontal="center"/>
    </xf>
    <xf numFmtId="37" fontId="19" fillId="0" borderId="1" xfId="0" applyNumberFormat="1" applyFont="1" applyBorder="1"/>
    <xf numFmtId="37" fontId="19" fillId="2" borderId="1" xfId="0" applyNumberFormat="1" applyFont="1" applyFill="1" applyBorder="1" applyAlignment="1">
      <alignment horizontal="center"/>
    </xf>
    <xf numFmtId="37" fontId="19" fillId="0" borderId="1" xfId="0" applyNumberFormat="1" applyFont="1" applyBorder="1" applyAlignment="1">
      <alignment horizontal="center"/>
    </xf>
    <xf numFmtId="37" fontId="19" fillId="8" borderId="1" xfId="0" applyNumberFormat="1" applyFont="1" applyFill="1" applyBorder="1" applyAlignment="1">
      <alignment horizontal="center"/>
    </xf>
    <xf numFmtId="37" fontId="19" fillId="7" borderId="1" xfId="0" applyNumberFormat="1" applyFont="1" applyFill="1" applyBorder="1" applyAlignment="1">
      <alignment horizontal="center"/>
    </xf>
    <xf numFmtId="37" fontId="19" fillId="5" borderId="1" xfId="0" applyNumberFormat="1" applyFont="1" applyFill="1" applyBorder="1" applyAlignment="1">
      <alignment horizontal="center"/>
    </xf>
    <xf numFmtId="37" fontId="17" fillId="0" borderId="20" xfId="0" applyNumberFormat="1" applyFont="1" applyBorder="1"/>
    <xf numFmtId="37" fontId="17" fillId="0" borderId="21" xfId="0" applyNumberFormat="1" applyFont="1" applyBorder="1"/>
    <xf numFmtId="37" fontId="17" fillId="0" borderId="27" xfId="0" applyNumberFormat="1" applyFont="1" applyBorder="1"/>
    <xf numFmtId="37" fontId="18" fillId="0" borderId="22" xfId="0" applyNumberFormat="1" applyFont="1" applyBorder="1"/>
    <xf numFmtId="37" fontId="17" fillId="5" borderId="0" xfId="0" applyNumberFormat="1" applyFont="1" applyFill="1"/>
    <xf numFmtId="37" fontId="11" fillId="0" borderId="0" xfId="0" applyNumberFormat="1" applyFont="1"/>
    <xf numFmtId="0" fontId="12" fillId="0" borderId="0" xfId="0" applyFont="1" applyAlignment="1">
      <alignment horizontal="left"/>
    </xf>
    <xf numFmtId="37" fontId="17" fillId="3" borderId="13" xfId="0" applyNumberFormat="1" applyFont="1" applyFill="1" applyBorder="1"/>
    <xf numFmtId="37" fontId="17" fillId="3" borderId="14" xfId="0" applyNumberFormat="1" applyFont="1" applyFill="1" applyBorder="1"/>
    <xf numFmtId="37" fontId="19" fillId="3" borderId="14" xfId="0" applyNumberFormat="1" applyFont="1" applyFill="1" applyBorder="1" applyAlignment="1">
      <alignment horizontal="center"/>
    </xf>
    <xf numFmtId="37" fontId="19" fillId="3" borderId="15" xfId="0" applyNumberFormat="1" applyFont="1" applyFill="1" applyBorder="1" applyAlignment="1">
      <alignment horizontal="center"/>
    </xf>
    <xf numFmtId="37" fontId="17" fillId="0" borderId="14" xfId="0" applyNumberFormat="1" applyFont="1" applyBorder="1"/>
    <xf numFmtId="37" fontId="17" fillId="0" borderId="16" xfId="0" applyNumberFormat="1" applyFont="1" applyBorder="1"/>
    <xf numFmtId="37" fontId="19" fillId="3" borderId="6" xfId="0" applyNumberFormat="1" applyFont="1" applyFill="1" applyBorder="1" applyAlignment="1">
      <alignment horizontal="center"/>
    </xf>
    <xf numFmtId="37" fontId="19" fillId="3" borderId="10" xfId="0" applyNumberFormat="1" applyFont="1" applyFill="1" applyBorder="1" applyAlignment="1">
      <alignment horizontal="center"/>
    </xf>
    <xf numFmtId="37" fontId="17" fillId="0" borderId="6" xfId="0" applyNumberFormat="1" applyFont="1" applyBorder="1"/>
    <xf numFmtId="37" fontId="19" fillId="5" borderId="0" xfId="0" applyNumberFormat="1" applyFont="1" applyFill="1"/>
    <xf numFmtId="37" fontId="19" fillId="5" borderId="20" xfId="0" applyNumberFormat="1" applyFont="1" applyFill="1" applyBorder="1" applyAlignment="1">
      <alignment horizontal="center"/>
    </xf>
    <xf numFmtId="37" fontId="19" fillId="5" borderId="21" xfId="0" applyNumberFormat="1" applyFont="1" applyFill="1" applyBorder="1" applyAlignment="1">
      <alignment horizontal="center"/>
    </xf>
    <xf numFmtId="37" fontId="19" fillId="5" borderId="22" xfId="0" applyNumberFormat="1" applyFont="1" applyFill="1" applyBorder="1" applyAlignment="1">
      <alignment horizontal="center"/>
    </xf>
    <xf numFmtId="37" fontId="17" fillId="3" borderId="23" xfId="0" applyNumberFormat="1" applyFont="1" applyFill="1" applyBorder="1"/>
    <xf numFmtId="37" fontId="17" fillId="3" borderId="6" xfId="0" applyNumberFormat="1" applyFont="1" applyFill="1" applyBorder="1"/>
    <xf numFmtId="37" fontId="20" fillId="0" borderId="0" xfId="0" quotePrefix="1" applyNumberFormat="1" applyFont="1"/>
    <xf numFmtId="37" fontId="21" fillId="0" borderId="0" xfId="0" applyNumberFormat="1" applyFont="1"/>
    <xf numFmtId="0" fontId="22" fillId="0" borderId="0" xfId="0" applyFont="1"/>
    <xf numFmtId="37" fontId="22" fillId="0" borderId="0" xfId="0" applyNumberFormat="1" applyFont="1"/>
    <xf numFmtId="37" fontId="22" fillId="0" borderId="0" xfId="0" applyNumberFormat="1" applyFont="1" applyAlignment="1">
      <alignment horizontal="center"/>
    </xf>
    <xf numFmtId="5" fontId="22" fillId="0" borderId="0" xfId="0" applyNumberFormat="1" applyFont="1"/>
    <xf numFmtId="5" fontId="21" fillId="0" borderId="0" xfId="0" applyNumberFormat="1" applyFont="1"/>
    <xf numFmtId="166" fontId="22" fillId="0" borderId="29" xfId="0" applyNumberFormat="1" applyFont="1" applyBorder="1" applyAlignment="1">
      <alignment horizontal="center"/>
    </xf>
    <xf numFmtId="49" fontId="1" fillId="0" borderId="0" xfId="0" applyNumberFormat="1" applyFont="1"/>
    <xf numFmtId="37" fontId="22" fillId="0" borderId="1" xfId="0" applyNumberFormat="1" applyFont="1" applyBorder="1"/>
    <xf numFmtId="37" fontId="21" fillId="0" borderId="1" xfId="0" applyNumberFormat="1" applyFont="1" applyBorder="1"/>
    <xf numFmtId="37" fontId="22" fillId="0" borderId="1" xfId="0" applyNumberFormat="1" applyFont="1" applyBorder="1" applyAlignment="1">
      <alignment horizontal="center"/>
    </xf>
    <xf numFmtId="169" fontId="12" fillId="0" borderId="17" xfId="1" applyNumberFormat="1" applyFont="1" applyFill="1" applyBorder="1" applyAlignment="1"/>
    <xf numFmtId="164" fontId="12" fillId="0" borderId="30" xfId="1" applyNumberFormat="1" applyFont="1" applyFill="1" applyBorder="1" applyAlignment="1">
      <alignment horizontal="center"/>
    </xf>
    <xf numFmtId="167" fontId="11" fillId="0" borderId="0" xfId="0" applyNumberFormat="1" applyFont="1"/>
    <xf numFmtId="10" fontId="12" fillId="0" borderId="0" xfId="0" applyNumberFormat="1" applyFont="1"/>
    <xf numFmtId="5" fontId="12" fillId="0" borderId="0" xfId="0" applyNumberFormat="1" applyFont="1"/>
    <xf numFmtId="10" fontId="11" fillId="0" borderId="0" xfId="0" applyNumberFormat="1" applyFont="1"/>
    <xf numFmtId="10" fontId="11" fillId="0" borderId="1" xfId="0" applyNumberFormat="1" applyFont="1" applyBorder="1"/>
    <xf numFmtId="164" fontId="11" fillId="0" borderId="0" xfId="1" applyNumberFormat="1" applyFont="1"/>
    <xf numFmtId="0" fontId="12" fillId="0" borderId="2" xfId="0" applyFont="1" applyBorder="1"/>
    <xf numFmtId="164" fontId="11" fillId="0" borderId="2" xfId="1" applyNumberFormat="1" applyFont="1" applyBorder="1"/>
    <xf numFmtId="10" fontId="11" fillId="0" borderId="2" xfId="0" applyNumberFormat="1" applyFont="1" applyBorder="1"/>
    <xf numFmtId="164" fontId="12" fillId="0" borderId="0" xfId="1" applyNumberFormat="1" applyFont="1"/>
    <xf numFmtId="164" fontId="11" fillId="0" borderId="2" xfId="1" applyNumberFormat="1" applyFont="1" applyFill="1" applyBorder="1"/>
    <xf numFmtId="164" fontId="11" fillId="0" borderId="9" xfId="1" applyNumberFormat="1" applyFont="1" applyFill="1" applyBorder="1"/>
    <xf numFmtId="164" fontId="12" fillId="0" borderId="0" xfId="1" applyNumberFormat="1" applyFont="1" applyFill="1" applyBorder="1"/>
    <xf numFmtId="164" fontId="1" fillId="0" borderId="0" xfId="1" applyNumberFormat="1" applyFont="1" applyFill="1"/>
    <xf numFmtId="164" fontId="7" fillId="0" borderId="0" xfId="1" applyNumberFormat="1" applyFont="1" applyFill="1"/>
    <xf numFmtId="164" fontId="0" fillId="0" borderId="0" xfId="1" applyNumberFormat="1" applyFont="1" applyFill="1"/>
    <xf numFmtId="169" fontId="8" fillId="0" borderId="1" xfId="0" applyNumberFormat="1" applyFont="1" applyBorder="1" applyAlignment="1">
      <alignment horizontal="center"/>
    </xf>
    <xf numFmtId="169" fontId="8" fillId="0" borderId="2" xfId="0" applyNumberFormat="1" applyFont="1" applyBorder="1" applyAlignment="1">
      <alignment horizontal="center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 vertical="center"/>
    </xf>
    <xf numFmtId="169" fontId="9" fillId="0" borderId="0" xfId="0" applyNumberFormat="1" applyFont="1"/>
    <xf numFmtId="169" fontId="8" fillId="0" borderId="1" xfId="1" applyNumberFormat="1" applyFont="1" applyFill="1" applyBorder="1"/>
    <xf numFmtId="169" fontId="8" fillId="0" borderId="0" xfId="0" applyNumberFormat="1" applyFont="1"/>
    <xf numFmtId="169" fontId="8" fillId="0" borderId="4" xfId="0" applyNumberFormat="1" applyFont="1" applyBorder="1"/>
    <xf numFmtId="169" fontId="1" fillId="0" borderId="0" xfId="0" applyNumberFormat="1" applyFont="1"/>
    <xf numFmtId="169" fontId="8" fillId="0" borderId="2" xfId="0" applyNumberFormat="1" applyFont="1" applyBorder="1"/>
    <xf numFmtId="169" fontId="9" fillId="0" borderId="1" xfId="0" applyNumberFormat="1" applyFont="1" applyBorder="1" applyAlignment="1">
      <alignment horizontal="left"/>
    </xf>
    <xf numFmtId="164" fontId="8" fillId="0" borderId="1" xfId="0" applyNumberFormat="1" applyFont="1" applyBorder="1"/>
    <xf numFmtId="164" fontId="8" fillId="0" borderId="2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/>
    <xf numFmtId="164" fontId="8" fillId="0" borderId="0" xfId="0" applyNumberFormat="1" applyFont="1"/>
    <xf numFmtId="164" fontId="1" fillId="0" borderId="0" xfId="0" applyNumberFormat="1" applyFont="1"/>
    <xf numFmtId="164" fontId="8" fillId="0" borderId="1" xfId="0" applyNumberFormat="1" applyFont="1" applyBorder="1" applyAlignment="1">
      <alignment horizontal="center"/>
    </xf>
    <xf numFmtId="168" fontId="11" fillId="0" borderId="0" xfId="0" applyNumberFormat="1" applyFont="1"/>
    <xf numFmtId="168" fontId="11" fillId="0" borderId="1" xfId="0" applyNumberFormat="1" applyFont="1" applyBorder="1"/>
    <xf numFmtId="10" fontId="11" fillId="0" borderId="0" xfId="3" applyNumberFormat="1" applyFont="1" applyFill="1" applyBorder="1"/>
    <xf numFmtId="10" fontId="11" fillId="0" borderId="1" xfId="3" applyNumberFormat="1" applyFont="1" applyFill="1" applyBorder="1"/>
    <xf numFmtId="9" fontId="11" fillId="0" borderId="0" xfId="3" applyFont="1" applyBorder="1"/>
    <xf numFmtId="164" fontId="3" fillId="0" borderId="0" xfId="1" applyNumberFormat="1" applyFont="1" applyFill="1"/>
    <xf numFmtId="164" fontId="3" fillId="0" borderId="1" xfId="1" applyNumberFormat="1" applyFont="1" applyFill="1" applyBorder="1"/>
    <xf numFmtId="164" fontId="11" fillId="0" borderId="1" xfId="1" applyNumberFormat="1" applyFont="1" applyBorder="1"/>
    <xf numFmtId="164" fontId="12" fillId="0" borderId="31" xfId="1" applyNumberFormat="1" applyFont="1" applyFill="1" applyBorder="1" applyAlignment="1">
      <alignment wrapText="1"/>
    </xf>
    <xf numFmtId="164" fontId="11" fillId="0" borderId="7" xfId="1" applyNumberFormat="1" applyFont="1" applyFill="1" applyBorder="1" applyAlignment="1">
      <alignment wrapText="1"/>
    </xf>
    <xf numFmtId="164" fontId="11" fillId="0" borderId="9" xfId="1" applyNumberFormat="1" applyFont="1" applyFill="1" applyBorder="1" applyAlignment="1">
      <alignment wrapText="1"/>
    </xf>
    <xf numFmtId="164" fontId="11" fillId="0" borderId="8" xfId="1" applyNumberFormat="1" applyFont="1" applyFill="1" applyBorder="1" applyAlignment="1">
      <alignment wrapText="1"/>
    </xf>
    <xf numFmtId="164" fontId="11" fillId="0" borderId="7" xfId="1" applyNumberFormat="1" applyFont="1" applyFill="1" applyBorder="1" applyAlignment="1">
      <alignment horizontal="center" vertical="center" wrapText="1"/>
    </xf>
    <xf numFmtId="164" fontId="11" fillId="0" borderId="8" xfId="1" applyNumberFormat="1" applyFont="1" applyFill="1" applyBorder="1" applyAlignment="1">
      <alignment horizontal="left" wrapText="1"/>
    </xf>
    <xf numFmtId="164" fontId="12" fillId="0" borderId="8" xfId="1" applyNumberFormat="1" applyFont="1" applyFill="1" applyBorder="1" applyAlignment="1">
      <alignment wrapText="1"/>
    </xf>
    <xf numFmtId="164" fontId="12" fillId="0" borderId="7" xfId="1" applyNumberFormat="1" applyFont="1" applyFill="1" applyBorder="1" applyAlignment="1">
      <alignment wrapText="1"/>
    </xf>
    <xf numFmtId="164" fontId="12" fillId="0" borderId="31" xfId="1" applyNumberFormat="1" applyFont="1" applyFill="1" applyBorder="1" applyAlignment="1">
      <alignment horizontal="left" wrapText="1"/>
    </xf>
    <xf numFmtId="164" fontId="11" fillId="0" borderId="31" xfId="1" applyNumberFormat="1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164" fontId="12" fillId="0" borderId="31" xfId="1" applyNumberFormat="1" applyFont="1" applyFill="1" applyBorder="1"/>
    <xf numFmtId="164" fontId="11" fillId="0" borderId="8" xfId="1" applyNumberFormat="1" applyFont="1" applyFill="1" applyBorder="1"/>
    <xf numFmtId="164" fontId="11" fillId="0" borderId="31" xfId="1" applyNumberFormat="1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right"/>
    </xf>
    <xf numFmtId="164" fontId="7" fillId="0" borderId="1" xfId="1" applyNumberFormat="1" applyFont="1" applyFill="1" applyBorder="1"/>
    <xf numFmtId="0" fontId="24" fillId="0" borderId="0" xfId="0" applyFont="1"/>
    <xf numFmtId="0" fontId="25" fillId="0" borderId="0" xfId="0" applyFont="1"/>
    <xf numFmtId="164" fontId="25" fillId="0" borderId="0" xfId="1" applyNumberFormat="1" applyFont="1"/>
    <xf numFmtId="10" fontId="25" fillId="0" borderId="0" xfId="3" applyNumberFormat="1" applyFont="1"/>
    <xf numFmtId="0" fontId="26" fillId="0" borderId="0" xfId="0" applyFont="1" applyAlignment="1">
      <alignment horizontal="right"/>
    </xf>
    <xf numFmtId="22" fontId="7" fillId="0" borderId="0" xfId="0" applyNumberFormat="1" applyFont="1"/>
    <xf numFmtId="37" fontId="17" fillId="3" borderId="0" xfId="0" applyNumberFormat="1" applyFont="1" applyFill="1"/>
    <xf numFmtId="37" fontId="17" fillId="0" borderId="11" xfId="0" applyNumberFormat="1" applyFont="1" applyBorder="1"/>
    <xf numFmtId="37" fontId="27" fillId="0" borderId="0" xfId="2" quotePrefix="1" applyFont="1"/>
    <xf numFmtId="37" fontId="28" fillId="0" borderId="0" xfId="2" applyFont="1"/>
    <xf numFmtId="37" fontId="28" fillId="0" borderId="0" xfId="2" applyFont="1" applyAlignment="1">
      <alignment horizontal="center"/>
    </xf>
    <xf numFmtId="37" fontId="29" fillId="0" borderId="0" xfId="2" applyFont="1"/>
    <xf numFmtId="37" fontId="27" fillId="0" borderId="0" xfId="2" applyFont="1"/>
    <xf numFmtId="37" fontId="27" fillId="0" borderId="0" xfId="2" applyFont="1" applyAlignment="1">
      <alignment wrapText="1"/>
    </xf>
    <xf numFmtId="37" fontId="20" fillId="0" borderId="0" xfId="2" applyFont="1" applyAlignment="1">
      <alignment wrapText="1"/>
    </xf>
    <xf numFmtId="37" fontId="20" fillId="0" borderId="0" xfId="2" applyFont="1"/>
    <xf numFmtId="37" fontId="29" fillId="0" borderId="0" xfId="2" applyFont="1" applyAlignment="1">
      <alignment horizontal="center"/>
    </xf>
    <xf numFmtId="37" fontId="27" fillId="0" borderId="1" xfId="2" applyFont="1" applyBorder="1" applyAlignment="1">
      <alignment horizontal="center" wrapText="1"/>
    </xf>
    <xf numFmtId="37" fontId="20" fillId="0" borderId="1" xfId="2" applyFont="1" applyBorder="1" applyAlignment="1">
      <alignment horizontal="center" wrapText="1"/>
    </xf>
    <xf numFmtId="37" fontId="20" fillId="0" borderId="1" xfId="2" applyFont="1" applyBorder="1" applyAlignment="1">
      <alignment horizontal="right" wrapText="1"/>
    </xf>
    <xf numFmtId="37" fontId="29" fillId="0" borderId="2" xfId="2" applyFont="1" applyBorder="1"/>
    <xf numFmtId="37" fontId="28" fillId="0" borderId="2" xfId="2" applyFont="1" applyBorder="1"/>
    <xf numFmtId="165" fontId="20" fillId="0" borderId="0" xfId="3" applyNumberFormat="1" applyFont="1" applyFill="1" applyBorder="1"/>
    <xf numFmtId="0" fontId="12" fillId="0" borderId="7" xfId="0" applyFont="1" applyBorder="1" applyAlignment="1">
      <alignment horizontal="left" indent="3"/>
    </xf>
    <xf numFmtId="0" fontId="12" fillId="0" borderId="0" xfId="0" quotePrefix="1" applyFont="1" applyAlignment="1">
      <alignment horizontal="left" indent="6"/>
    </xf>
    <xf numFmtId="0" fontId="12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center"/>
    </xf>
    <xf numFmtId="0" fontId="20" fillId="0" borderId="0" xfId="0" applyFont="1"/>
    <xf numFmtId="168" fontId="8" fillId="0" borderId="2" xfId="0" applyNumberFormat="1" applyFont="1" applyBorder="1" applyAlignment="1">
      <alignment horizontal="center"/>
    </xf>
    <xf numFmtId="167" fontId="8" fillId="0" borderId="2" xfId="0" applyNumberFormat="1" applyFont="1" applyBorder="1" applyAlignment="1">
      <alignment horizontal="center"/>
    </xf>
    <xf numFmtId="168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43" fontId="8" fillId="0" borderId="4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7" fontId="8" fillId="0" borderId="0" xfId="0" applyNumberFormat="1" applyFont="1"/>
    <xf numFmtId="167" fontId="8" fillId="0" borderId="1" xfId="0" applyNumberFormat="1" applyFont="1" applyBorder="1" applyAlignment="1">
      <alignment horizontal="center"/>
    </xf>
    <xf numFmtId="0" fontId="1" fillId="0" borderId="0" xfId="0" quotePrefix="1" applyFont="1"/>
    <xf numFmtId="0" fontId="24" fillId="0" borderId="0" xfId="0" quotePrefix="1" applyFont="1"/>
    <xf numFmtId="0" fontId="11" fillId="0" borderId="0" xfId="0" applyFont="1" applyAlignment="1">
      <alignment horizontal="center" wrapText="1"/>
    </xf>
    <xf numFmtId="164" fontId="31" fillId="0" borderId="0" xfId="1" applyNumberFormat="1" applyFont="1" applyFill="1"/>
    <xf numFmtId="169" fontId="11" fillId="0" borderId="0" xfId="1" applyNumberFormat="1" applyFont="1" applyBorder="1" applyAlignment="1">
      <alignment horizontal="right"/>
    </xf>
    <xf numFmtId="164" fontId="32" fillId="0" borderId="0" xfId="1" applyNumberFormat="1" applyFont="1" applyFill="1"/>
    <xf numFmtId="164" fontId="32" fillId="0" borderId="1" xfId="1" applyNumberFormat="1" applyFont="1" applyFill="1" applyBorder="1"/>
    <xf numFmtId="0" fontId="12" fillId="0" borderId="1" xfId="0" applyFont="1" applyBorder="1" applyAlignment="1">
      <alignment horizontal="center" wrapText="1"/>
    </xf>
    <xf numFmtId="0" fontId="33" fillId="0" borderId="0" xfId="0" applyFont="1"/>
    <xf numFmtId="0" fontId="34" fillId="0" borderId="0" xfId="0" applyFont="1"/>
    <xf numFmtId="0" fontId="33" fillId="0" borderId="1" xfId="0" applyFont="1" applyBorder="1"/>
    <xf numFmtId="0" fontId="33" fillId="0" borderId="1" xfId="0" applyFont="1" applyBorder="1" applyAlignment="1">
      <alignment horizontal="right" wrapText="1"/>
    </xf>
    <xf numFmtId="0" fontId="33" fillId="0" borderId="1" xfId="0" applyFont="1" applyBorder="1" applyAlignment="1">
      <alignment horizontal="right"/>
    </xf>
    <xf numFmtId="164" fontId="34" fillId="0" borderId="0" xfId="1" applyNumberFormat="1" applyFont="1"/>
    <xf numFmtId="0" fontId="34" fillId="0" borderId="1" xfId="0" applyFont="1" applyBorder="1"/>
    <xf numFmtId="164" fontId="34" fillId="0" borderId="1" xfId="1" applyNumberFormat="1" applyFont="1" applyBorder="1"/>
    <xf numFmtId="164" fontId="33" fillId="0" borderId="0" xfId="1" applyNumberFormat="1" applyFont="1"/>
    <xf numFmtId="0" fontId="33" fillId="0" borderId="1" xfId="0" applyFont="1" applyBorder="1" applyAlignment="1">
      <alignment horizontal="center"/>
    </xf>
    <xf numFmtId="165" fontId="34" fillId="0" borderId="0" xfId="3" applyNumberFormat="1" applyFont="1" applyFill="1" applyBorder="1" applyAlignment="1">
      <alignment horizontal="center"/>
    </xf>
    <xf numFmtId="0" fontId="33" fillId="0" borderId="1" xfId="0" applyFont="1" applyBorder="1" applyAlignment="1">
      <alignment horizontal="left"/>
    </xf>
    <xf numFmtId="165" fontId="34" fillId="0" borderId="1" xfId="3" applyNumberFormat="1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164" fontId="11" fillId="0" borderId="0" xfId="1" applyNumberFormat="1" applyFont="1" applyFill="1"/>
    <xf numFmtId="167" fontId="21" fillId="0" borderId="0" xfId="0" applyNumberFormat="1" applyFont="1"/>
    <xf numFmtId="167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164" fontId="0" fillId="0" borderId="1" xfId="1" applyNumberFormat="1" applyFont="1" applyFill="1" applyBorder="1"/>
    <xf numFmtId="164" fontId="15" fillId="0" borderId="0" xfId="0" applyNumberFormat="1" applyFont="1"/>
    <xf numFmtId="0" fontId="12" fillId="0" borderId="6" xfId="0" quotePrefix="1" applyFont="1" applyBorder="1" applyAlignment="1">
      <alignment horizontal="left" indent="6"/>
    </xf>
    <xf numFmtId="164" fontId="11" fillId="0" borderId="6" xfId="1" applyNumberFormat="1" applyFont="1" applyFill="1" applyBorder="1"/>
    <xf numFmtId="164" fontId="11" fillId="0" borderId="11" xfId="1" applyNumberFormat="1" applyFont="1" applyFill="1" applyBorder="1"/>
    <xf numFmtId="164" fontId="38" fillId="0" borderId="0" xfId="1" applyNumberFormat="1" applyFont="1" applyFill="1"/>
    <xf numFmtId="164" fontId="38" fillId="0" borderId="1" xfId="1" applyNumberFormat="1" applyFont="1" applyFill="1" applyBorder="1"/>
    <xf numFmtId="164" fontId="39" fillId="0" borderId="0" xfId="1" applyNumberFormat="1" applyFont="1" applyFill="1"/>
    <xf numFmtId="164" fontId="39" fillId="0" borderId="1" xfId="1" applyNumberFormat="1" applyFont="1" applyFill="1" applyBorder="1"/>
    <xf numFmtId="164" fontId="38" fillId="0" borderId="0" xfId="1" applyNumberFormat="1" applyFont="1" applyFill="1" applyBorder="1"/>
    <xf numFmtId="164" fontId="38" fillId="0" borderId="2" xfId="1" applyNumberFormat="1" applyFont="1" applyFill="1" applyBorder="1"/>
    <xf numFmtId="167" fontId="0" fillId="0" borderId="0" xfId="0" applyNumberFormat="1"/>
    <xf numFmtId="43" fontId="0" fillId="0" borderId="0" xfId="0" applyNumberFormat="1"/>
    <xf numFmtId="164" fontId="38" fillId="0" borderId="0" xfId="1" applyNumberFormat="1" applyFont="1"/>
    <xf numFmtId="164" fontId="38" fillId="0" borderId="2" xfId="1" applyNumberFormat="1" applyFont="1" applyBorder="1"/>
    <xf numFmtId="164" fontId="38" fillId="0" borderId="0" xfId="1" applyNumberFormat="1" applyFont="1" applyFill="1" applyBorder="1" applyAlignment="1">
      <alignment horizontal="center"/>
    </xf>
    <xf numFmtId="164" fontId="38" fillId="0" borderId="1" xfId="1" applyNumberFormat="1" applyFont="1" applyFill="1" applyBorder="1" applyAlignment="1">
      <alignment horizontal="center"/>
    </xf>
    <xf numFmtId="164" fontId="40" fillId="0" borderId="0" xfId="1" applyNumberFormat="1" applyFont="1"/>
    <xf numFmtId="164" fontId="40" fillId="0" borderId="1" xfId="1" applyNumberFormat="1" applyFont="1" applyBorder="1"/>
    <xf numFmtId="0" fontId="1" fillId="0" borderId="0" xfId="5"/>
    <xf numFmtId="0" fontId="8" fillId="0" borderId="0" xfId="5" applyFont="1" applyAlignment="1">
      <alignment horizontal="center"/>
    </xf>
    <xf numFmtId="168" fontId="8" fillId="0" borderId="0" xfId="5" applyNumberFormat="1" applyFont="1" applyAlignment="1">
      <alignment horizontal="center"/>
    </xf>
    <xf numFmtId="167" fontId="8" fillId="0" borderId="0" xfId="5" applyNumberFormat="1" applyFont="1" applyAlignment="1">
      <alignment horizontal="center"/>
    </xf>
    <xf numFmtId="0" fontId="8" fillId="0" borderId="0" xfId="5" applyFont="1" applyAlignment="1">
      <alignment horizontal="center" vertical="center"/>
    </xf>
    <xf numFmtId="168" fontId="8" fillId="0" borderId="0" xfId="5" applyNumberFormat="1" applyFont="1" applyAlignment="1">
      <alignment horizontal="center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5" applyFont="1"/>
    <xf numFmtId="0" fontId="8" fillId="0" borderId="0" xfId="5" applyFont="1" applyAlignment="1">
      <alignment horizontal="center" wrapText="1"/>
    </xf>
    <xf numFmtId="168" fontId="8" fillId="0" borderId="0" xfId="5" applyNumberFormat="1" applyFont="1"/>
    <xf numFmtId="167" fontId="8" fillId="0" borderId="0" xfId="5" applyNumberFormat="1" applyFont="1"/>
    <xf numFmtId="0" fontId="8" fillId="0" borderId="0" xfId="5" applyFont="1" applyAlignment="1">
      <alignment horizontal="left" wrapText="1"/>
    </xf>
    <xf numFmtId="0" fontId="9" fillId="0" borderId="0" xfId="5" applyFont="1"/>
    <xf numFmtId="0" fontId="8" fillId="0" borderId="0" xfId="5" applyFont="1" applyAlignment="1">
      <alignment vertical="center"/>
    </xf>
    <xf numFmtId="0" fontId="10" fillId="0" borderId="0" xfId="5" applyFont="1"/>
    <xf numFmtId="0" fontId="8" fillId="0" borderId="2" xfId="5" applyFont="1" applyBorder="1" applyAlignment="1">
      <alignment horizontal="left" wrapText="1"/>
    </xf>
    <xf numFmtId="0" fontId="8" fillId="0" borderId="2" xfId="5" applyFont="1" applyBorder="1"/>
    <xf numFmtId="0" fontId="8" fillId="0" borderId="2" xfId="5" applyFont="1" applyBorder="1" applyAlignment="1">
      <alignment vertical="center"/>
    </xf>
    <xf numFmtId="168" fontId="8" fillId="0" borderId="2" xfId="5" applyNumberFormat="1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168" fontId="8" fillId="0" borderId="1" xfId="5" applyNumberFormat="1" applyFont="1" applyBorder="1" applyAlignment="1">
      <alignment horizontal="center"/>
    </xf>
    <xf numFmtId="167" fontId="8" fillId="0" borderId="1" xfId="5" applyNumberFormat="1" applyFont="1" applyBorder="1" applyAlignment="1">
      <alignment horizontal="center"/>
    </xf>
    <xf numFmtId="0" fontId="8" fillId="0" borderId="1" xfId="5" applyFont="1" applyBorder="1"/>
    <xf numFmtId="0" fontId="10" fillId="0" borderId="1" xfId="5" applyFont="1" applyBorder="1" applyAlignment="1">
      <alignment horizontal="center"/>
    </xf>
    <xf numFmtId="0" fontId="10" fillId="0" borderId="1" xfId="5" applyFont="1" applyBorder="1"/>
    <xf numFmtId="0" fontId="9" fillId="0" borderId="1" xfId="5" applyFont="1" applyBorder="1" applyAlignment="1">
      <alignment horizontal="left"/>
    </xf>
    <xf numFmtId="0" fontId="8" fillId="0" borderId="3" xfId="5" applyFont="1" applyBorder="1"/>
    <xf numFmtId="0" fontId="8" fillId="0" borderId="4" xfId="5" applyFont="1" applyBorder="1"/>
    <xf numFmtId="0" fontId="9" fillId="0" borderId="1" xfId="5" applyFont="1" applyBorder="1"/>
    <xf numFmtId="167" fontId="8" fillId="0" borderId="2" xfId="5" applyNumberFormat="1" applyFont="1" applyBorder="1" applyAlignment="1">
      <alignment horizontal="center"/>
    </xf>
    <xf numFmtId="0" fontId="10" fillId="0" borderId="1" xfId="5" applyFont="1" applyBorder="1" applyAlignment="1">
      <alignment horizontal="left"/>
    </xf>
    <xf numFmtId="0" fontId="1" fillId="0" borderId="1" xfId="5" applyBorder="1"/>
    <xf numFmtId="0" fontId="13" fillId="0" borderId="1" xfId="5" applyFont="1" applyBorder="1" applyAlignment="1">
      <alignment horizontal="center"/>
    </xf>
    <xf numFmtId="164" fontId="30" fillId="0" borderId="0" xfId="1" applyNumberFormat="1" applyFont="1" applyFill="1" applyBorder="1" applyProtection="1">
      <protection locked="0"/>
    </xf>
    <xf numFmtId="164" fontId="30" fillId="0" borderId="0" xfId="1" applyNumberFormat="1" applyFont="1" applyFill="1" applyBorder="1" applyAlignment="1" applyProtection="1">
      <alignment horizontal="center"/>
      <protection locked="0"/>
    </xf>
    <xf numFmtId="164" fontId="30" fillId="0" borderId="0" xfId="1" applyNumberFormat="1" applyFont="1" applyFill="1" applyBorder="1"/>
    <xf numFmtId="164" fontId="12" fillId="4" borderId="13" xfId="1" applyNumberFormat="1" applyFont="1" applyFill="1" applyBorder="1" applyAlignment="1">
      <alignment wrapText="1"/>
    </xf>
    <xf numFmtId="164" fontId="12" fillId="0" borderId="24" xfId="1" applyNumberFormat="1" applyFont="1" applyFill="1" applyBorder="1" applyAlignment="1">
      <alignment horizontal="center"/>
    </xf>
    <xf numFmtId="164" fontId="42" fillId="0" borderId="0" xfId="6" applyNumberFormat="1" applyFont="1" applyFill="1"/>
    <xf numFmtId="164" fontId="42" fillId="0" borderId="1" xfId="6" applyNumberFormat="1" applyFont="1" applyFill="1" applyBorder="1"/>
    <xf numFmtId="164" fontId="16" fillId="0" borderId="0" xfId="1" applyNumberFormat="1" applyFont="1" applyFill="1" applyBorder="1"/>
    <xf numFmtId="44" fontId="12" fillId="0" borderId="0" xfId="7" applyFont="1" applyFill="1" applyBorder="1"/>
    <xf numFmtId="0" fontId="20" fillId="0" borderId="0" xfId="0" applyFont="1" applyAlignment="1">
      <alignment horizontal="center" vertical="top"/>
    </xf>
    <xf numFmtId="44" fontId="16" fillId="0" borderId="0" xfId="0" applyNumberFormat="1" applyFont="1"/>
    <xf numFmtId="37" fontId="20" fillId="0" borderId="32" xfId="2" applyFont="1" applyBorder="1"/>
    <xf numFmtId="0" fontId="23" fillId="0" borderId="0" xfId="0" applyFont="1" applyAlignment="1">
      <alignment horizontal="center"/>
    </xf>
    <xf numFmtId="37" fontId="0" fillId="0" borderId="0" xfId="0" applyNumberFormat="1"/>
    <xf numFmtId="37" fontId="0" fillId="0" borderId="1" xfId="0" applyNumberFormat="1" applyBorder="1"/>
    <xf numFmtId="37" fontId="18" fillId="0" borderId="32" xfId="0" applyNumberFormat="1" applyFont="1" applyBorder="1"/>
    <xf numFmtId="37" fontId="18" fillId="0" borderId="33" xfId="0" applyNumberFormat="1" applyFont="1" applyBorder="1"/>
    <xf numFmtId="10" fontId="7" fillId="0" borderId="0" xfId="3" applyNumberFormat="1" applyFont="1" applyBorder="1"/>
    <xf numFmtId="165" fontId="7" fillId="0" borderId="0" xfId="3" applyNumberFormat="1" applyFont="1" applyBorder="1" applyAlignment="1">
      <alignment horizontal="right"/>
    </xf>
    <xf numFmtId="0" fontId="6" fillId="0" borderId="32" xfId="0" applyFont="1" applyBorder="1"/>
    <xf numFmtId="164" fontId="6" fillId="0" borderId="32" xfId="1" applyNumberFormat="1" applyFont="1" applyBorder="1"/>
    <xf numFmtId="10" fontId="6" fillId="0" borderId="32" xfId="3" applyNumberFormat="1" applyFont="1" applyBorder="1"/>
    <xf numFmtId="165" fontId="6" fillId="0" borderId="32" xfId="3" applyNumberFormat="1" applyFont="1" applyBorder="1" applyAlignment="1">
      <alignment horizontal="right"/>
    </xf>
    <xf numFmtId="169" fontId="11" fillId="0" borderId="4" xfId="1" applyNumberFormat="1" applyFont="1" applyFill="1" applyBorder="1" applyAlignment="1"/>
    <xf numFmtId="164" fontId="6" fillId="0" borderId="0" xfId="1" applyNumberFormat="1" applyFont="1" applyAlignment="1">
      <alignment horizontal="right"/>
    </xf>
    <xf numFmtId="164" fontId="43" fillId="0" borderId="1" xfId="1" applyNumberFormat="1" applyFont="1" applyFill="1" applyBorder="1"/>
    <xf numFmtId="164" fontId="43" fillId="0" borderId="1" xfId="1" applyNumberFormat="1" applyFont="1" applyBorder="1"/>
    <xf numFmtId="0" fontId="44" fillId="0" borderId="0" xfId="0" applyFont="1" applyAlignment="1">
      <alignment horizontal="right"/>
    </xf>
    <xf numFmtId="164" fontId="29" fillId="0" borderId="0" xfId="1" applyNumberFormat="1" applyFont="1" applyFill="1" applyBorder="1" applyProtection="1">
      <protection locked="0"/>
    </xf>
    <xf numFmtId="164" fontId="29" fillId="0" borderId="0" xfId="1" applyNumberFormat="1" applyFont="1" applyFill="1" applyBorder="1" applyAlignment="1" applyProtection="1">
      <alignment horizontal="center"/>
      <protection locked="0"/>
    </xf>
    <xf numFmtId="164" fontId="29" fillId="0" borderId="0" xfId="1" applyNumberFormat="1" applyFont="1" applyFill="1" applyBorder="1" applyAlignment="1" applyProtection="1">
      <alignment horizontal="right"/>
      <protection locked="0"/>
    </xf>
    <xf numFmtId="164" fontId="29" fillId="0" borderId="0" xfId="1" applyNumberFormat="1" applyFont="1" applyFill="1" applyBorder="1"/>
    <xf numFmtId="164" fontId="29" fillId="0" borderId="2" xfId="1" applyNumberFormat="1" applyFont="1" applyFill="1" applyBorder="1" applyProtection="1">
      <protection locked="0"/>
    </xf>
    <xf numFmtId="164" fontId="29" fillId="0" borderId="2" xfId="1" applyNumberFormat="1" applyFont="1" applyFill="1" applyBorder="1" applyAlignment="1" applyProtection="1">
      <alignment horizontal="center"/>
      <protection locked="0"/>
    </xf>
    <xf numFmtId="164" fontId="29" fillId="0" borderId="2" xfId="1" applyNumberFormat="1" applyFont="1" applyFill="1" applyBorder="1" applyAlignment="1" applyProtection="1">
      <alignment horizontal="right"/>
      <protection locked="0"/>
    </xf>
    <xf numFmtId="164" fontId="29" fillId="0" borderId="2" xfId="1" applyNumberFormat="1" applyFont="1" applyFill="1" applyBorder="1"/>
    <xf numFmtId="164" fontId="20" fillId="0" borderId="0" xfId="1" applyNumberFormat="1" applyFont="1" applyFill="1" applyBorder="1" applyProtection="1"/>
    <xf numFmtId="164" fontId="28" fillId="0" borderId="0" xfId="1" applyNumberFormat="1" applyFont="1" applyFill="1" applyBorder="1" applyProtection="1"/>
    <xf numFmtId="164" fontId="28" fillId="0" borderId="2" xfId="1" applyNumberFormat="1" applyFont="1" applyFill="1" applyBorder="1" applyProtection="1"/>
    <xf numFmtId="164" fontId="11" fillId="0" borderId="0" xfId="1" applyNumberFormat="1" applyFont="1" applyFill="1" applyBorder="1" applyProtection="1"/>
    <xf numFmtId="164" fontId="17" fillId="0" borderId="0" xfId="1" applyNumberFormat="1" applyFont="1" applyFill="1" applyBorder="1" applyProtection="1"/>
    <xf numFmtId="164" fontId="17" fillId="0" borderId="2" xfId="1" applyNumberFormat="1" applyFont="1" applyFill="1" applyBorder="1" applyProtection="1"/>
    <xf numFmtId="0" fontId="1" fillId="0" borderId="0" xfId="1" applyNumberFormat="1" applyFont="1"/>
    <xf numFmtId="164" fontId="6" fillId="0" borderId="0" xfId="1" applyNumberFormat="1" applyFont="1" applyFill="1"/>
    <xf numFmtId="164" fontId="6" fillId="0" borderId="1" xfId="1" applyNumberFormat="1" applyFont="1" applyFill="1" applyBorder="1"/>
    <xf numFmtId="37" fontId="18" fillId="9" borderId="22" xfId="0" applyNumberFormat="1" applyFont="1" applyFill="1" applyBorder="1"/>
    <xf numFmtId="37" fontId="18" fillId="9" borderId="10" xfId="0" applyNumberFormat="1" applyFont="1" applyFill="1" applyBorder="1"/>
    <xf numFmtId="37" fontId="18" fillId="9" borderId="28" xfId="0" applyNumberFormat="1" applyFont="1" applyFill="1" applyBorder="1"/>
    <xf numFmtId="164" fontId="6" fillId="9" borderId="0" xfId="1" applyNumberFormat="1" applyFont="1" applyFill="1"/>
    <xf numFmtId="164" fontId="15" fillId="9" borderId="0" xfId="0" applyNumberFormat="1" applyFont="1" applyFill="1"/>
    <xf numFmtId="164" fontId="12" fillId="9" borderId="0" xfId="1" applyNumberFormat="1" applyFont="1" applyFill="1"/>
    <xf numFmtId="164" fontId="12" fillId="9" borderId="15" xfId="1" applyNumberFormat="1" applyFont="1" applyFill="1" applyBorder="1" applyAlignment="1">
      <alignment wrapText="1"/>
    </xf>
    <xf numFmtId="164" fontId="12" fillId="9" borderId="14" xfId="1" applyNumberFormat="1" applyFont="1" applyFill="1" applyBorder="1" applyAlignment="1">
      <alignment wrapText="1"/>
    </xf>
    <xf numFmtId="164" fontId="20" fillId="10" borderId="0" xfId="1" applyNumberFormat="1" applyFont="1" applyFill="1" applyBorder="1" applyProtection="1"/>
    <xf numFmtId="37" fontId="29" fillId="11" borderId="0" xfId="2" applyFont="1" applyFill="1"/>
    <xf numFmtId="165" fontId="20" fillId="0" borderId="2" xfId="3" applyNumberFormat="1" applyFont="1" applyFill="1" applyBorder="1"/>
    <xf numFmtId="0" fontId="12" fillId="0" borderId="17" xfId="0" applyFont="1" applyBorder="1" applyAlignment="1">
      <alignment wrapText="1"/>
    </xf>
    <xf numFmtId="169" fontId="12" fillId="0" borderId="34" xfId="1" applyNumberFormat="1" applyFont="1" applyFill="1" applyBorder="1" applyAlignment="1">
      <alignment wrapText="1"/>
    </xf>
    <xf numFmtId="164" fontId="12" fillId="0" borderId="35" xfId="1" applyNumberFormat="1" applyFont="1" applyFill="1" applyBorder="1" applyAlignment="1">
      <alignment wrapText="1"/>
    </xf>
    <xf numFmtId="169" fontId="12" fillId="0" borderId="24" xfId="1" applyNumberFormat="1" applyFont="1" applyFill="1" applyBorder="1" applyAlignment="1">
      <alignment wrapText="1"/>
    </xf>
    <xf numFmtId="164" fontId="12" fillId="0" borderId="35" xfId="1" applyNumberFormat="1" applyFont="1" applyFill="1" applyBorder="1" applyAlignment="1">
      <alignment horizontal="center"/>
    </xf>
    <xf numFmtId="164" fontId="11" fillId="0" borderId="0" xfId="1" applyNumberFormat="1" applyFont="1" applyFill="1" applyBorder="1"/>
    <xf numFmtId="164" fontId="11" fillId="9" borderId="0" xfId="0" applyNumberFormat="1" applyFont="1" applyFill="1"/>
    <xf numFmtId="0" fontId="12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12" fillId="8" borderId="0" xfId="0" applyFont="1" applyFill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164" fontId="45" fillId="0" borderId="0" xfId="0" applyNumberFormat="1" applyFont="1"/>
  </cellXfs>
  <cellStyles count="9">
    <cellStyle name="Comma" xfId="1" builtinId="3"/>
    <cellStyle name="Comma 2" xfId="4" xr:uid="{00000000-0005-0000-0000-000001000000}"/>
    <cellStyle name="Comma 2 2" xfId="8" xr:uid="{00000000-0005-0000-0000-000002000000}"/>
    <cellStyle name="Comma 3" xfId="6" xr:uid="{00000000-0005-0000-0000-000003000000}"/>
    <cellStyle name="Currency" xfId="7" builtinId="4"/>
    <cellStyle name="Normal" xfId="0" builtinId="0"/>
    <cellStyle name="Normal 2" xfId="5" xr:uid="{00000000-0005-0000-0000-000006000000}"/>
    <cellStyle name="Normal_2013 Abstract and Mill Levy Report" xfId="2" xr:uid="{00000000-0005-0000-0000-000007000000}"/>
    <cellStyle name="Percent" xfId="3" builtinId="5"/>
  </cellStyles>
  <dxfs count="2">
    <dxf>
      <font>
        <color rgb="FF9C0006"/>
      </font>
    </dxf>
    <dxf>
      <font>
        <color theme="9" tint="-0.499984740745262"/>
      </font>
    </dxf>
  </dxfs>
  <tableStyles count="0" defaultTableStyle="TableStyleMedium2" defaultPivotStyle="PivotStyleLight16"/>
  <colors>
    <mruColors>
      <color rgb="FF66FF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J87"/>
  <sheetViews>
    <sheetView zoomScale="115" zoomScaleNormal="115"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"ALBANY COUNTY "&amp;D3</f>
        <v>ALBANY COUNTY 2026</v>
      </c>
      <c r="B1" s="504"/>
      <c r="C1" s="504"/>
      <c r="D1" s="504"/>
      <c r="E1" s="504"/>
      <c r="F1" s="504"/>
      <c r="G1" s="504"/>
      <c r="H1" s="504"/>
      <c r="I1" s="504"/>
    </row>
    <row r="2" spans="1:10">
      <c r="C2" s="1"/>
      <c r="D2" s="6"/>
      <c r="F2" s="6"/>
      <c r="G2" s="6"/>
      <c r="H2" s="6"/>
      <c r="I2" s="6"/>
    </row>
    <row r="3" spans="1:10">
      <c r="A3" s="7"/>
      <c r="B3" s="7"/>
      <c r="C3" s="34">
        <v>2025</v>
      </c>
      <c r="D3" s="34"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8" t="s">
        <v>15</v>
      </c>
      <c r="B6" s="10" t="s">
        <v>65</v>
      </c>
      <c r="C6" s="29">
        <v>147667113</v>
      </c>
      <c r="D6" s="17">
        <f>D25</f>
        <v>141739270</v>
      </c>
      <c r="E6" s="29">
        <v>14028409</v>
      </c>
      <c r="F6" s="17">
        <f>F25</f>
        <v>13465262</v>
      </c>
      <c r="G6" s="17">
        <f t="shared" ref="G6:G11" si="0">D6-C6</f>
        <v>-5927843</v>
      </c>
      <c r="H6" s="18">
        <f>IF(E6=0,"",F6/E6-1)</f>
        <v>-4.0143326303075377E-2</v>
      </c>
      <c r="I6" s="22">
        <f>IF(D6=0,"N/A",F6/D6)</f>
        <v>9.5000221180763803E-2</v>
      </c>
    </row>
    <row r="7" spans="1:10">
      <c r="A7" s="8" t="s">
        <v>14</v>
      </c>
      <c r="B7" s="10" t="s">
        <v>70</v>
      </c>
      <c r="C7" s="29">
        <v>4694974655.6800003</v>
      </c>
      <c r="D7" s="17">
        <f>D42</f>
        <v>5424251117.5799999</v>
      </c>
      <c r="E7" s="29">
        <v>446022635</v>
      </c>
      <c r="F7" s="17">
        <f>F42</f>
        <v>515304217</v>
      </c>
      <c r="G7" s="17">
        <f t="shared" si="0"/>
        <v>729276461.89999962</v>
      </c>
      <c r="H7" s="18">
        <f t="shared" ref="H7:H14" si="1">IF(E7=0,"",F7/E7-1)</f>
        <v>0.15533198668269388</v>
      </c>
      <c r="I7" s="22">
        <f>IF(D7=0,"N/A",F7/D7)</f>
        <v>9.5000066521606794E-2</v>
      </c>
    </row>
    <row r="8" spans="1:10">
      <c r="A8" s="8" t="s">
        <v>17</v>
      </c>
      <c r="B8" s="10" t="s">
        <v>71</v>
      </c>
      <c r="C8" s="29">
        <v>135043647.5</v>
      </c>
      <c r="D8" s="17">
        <f>D49</f>
        <v>102673026.5</v>
      </c>
      <c r="E8" s="29">
        <v>12829153</v>
      </c>
      <c r="F8" s="17">
        <f>F49</f>
        <v>9753943</v>
      </c>
      <c r="G8" s="17">
        <f t="shared" si="0"/>
        <v>-32370621</v>
      </c>
      <c r="H8" s="18">
        <f t="shared" si="1"/>
        <v>-0.23970483476188953</v>
      </c>
      <c r="I8" s="22">
        <f>IF(D8=0,"N/A",F8/D8)</f>
        <v>9.5000053397666234E-2</v>
      </c>
    </row>
    <row r="9" spans="1:10">
      <c r="A9" s="8" t="s">
        <v>19</v>
      </c>
      <c r="B9" s="10" t="s">
        <v>20</v>
      </c>
      <c r="C9" s="29">
        <v>759543169</v>
      </c>
      <c r="D9" s="17">
        <f>D87</f>
        <v>847753690</v>
      </c>
      <c r="E9" s="29">
        <v>87347465</v>
      </c>
      <c r="F9" s="17">
        <f>F87</f>
        <v>97491683</v>
      </c>
      <c r="G9" s="17">
        <f t="shared" si="0"/>
        <v>88210521</v>
      </c>
      <c r="H9" s="18">
        <f t="shared" si="1"/>
        <v>0.11613637556625145</v>
      </c>
      <c r="I9" s="22">
        <f>IF(D9=0,"N/A",F9/D9)</f>
        <v>0.11500001020343539</v>
      </c>
    </row>
    <row r="10" spans="1:10">
      <c r="A10" s="8"/>
      <c r="B10" s="8" t="s">
        <v>23</v>
      </c>
      <c r="C10" s="280">
        <v>23698014</v>
      </c>
      <c r="D10" s="279">
        <f>'STATE ASSESSED'!C5</f>
        <v>16502142</v>
      </c>
      <c r="E10" s="280">
        <v>23698014</v>
      </c>
      <c r="F10" s="279">
        <f>D10</f>
        <v>16502142</v>
      </c>
      <c r="G10" s="17">
        <f t="shared" si="0"/>
        <v>-7195872</v>
      </c>
      <c r="H10" s="18">
        <f t="shared" si="1"/>
        <v>-0.30364873613459764</v>
      </c>
      <c r="I10" s="22">
        <f>IF(D10=0,"N/A",F10/D10)</f>
        <v>1</v>
      </c>
    </row>
    <row r="11" spans="1:10">
      <c r="A11" s="8"/>
      <c r="B11" s="8" t="s">
        <v>66</v>
      </c>
      <c r="C11" s="280">
        <v>737079882</v>
      </c>
      <c r="D11" s="279">
        <f>'STATE ASSESSED'!F5</f>
        <v>796225493</v>
      </c>
      <c r="E11" s="280">
        <v>84222273</v>
      </c>
      <c r="F11" s="279">
        <f>'STATE ASSESSED'!I5</f>
        <v>91066586</v>
      </c>
      <c r="G11" s="17">
        <f t="shared" si="0"/>
        <v>59145611</v>
      </c>
      <c r="H11" s="18">
        <f>IF(E11=0,"",F11/E11-1)</f>
        <v>8.1264881084365914E-2</v>
      </c>
      <c r="I11" s="22">
        <f>F11/D11</f>
        <v>0.11437285894587652</v>
      </c>
      <c r="J11" s="1" t="s">
        <v>425</v>
      </c>
    </row>
    <row r="12" spans="1:10">
      <c r="A12" s="8"/>
      <c r="B12" s="8"/>
      <c r="C12" s="29"/>
      <c r="D12" s="3"/>
      <c r="E12" s="29"/>
      <c r="F12" s="3"/>
      <c r="G12" s="3"/>
      <c r="H12" s="18" t="str">
        <f t="shared" si="1"/>
        <v/>
      </c>
      <c r="I12" s="21"/>
    </row>
    <row r="13" spans="1:10">
      <c r="A13" s="8"/>
      <c r="B13" s="11" t="s">
        <v>73</v>
      </c>
      <c r="C13" s="15">
        <v>5737228585.1800003</v>
      </c>
      <c r="D13" s="15">
        <f>SUM(D6:D9)</f>
        <v>6516417104.0799999</v>
      </c>
      <c r="E13" s="15">
        <v>560227662</v>
      </c>
      <c r="F13" s="15">
        <f>SUM(F6:F9)</f>
        <v>636015105</v>
      </c>
      <c r="G13" s="15">
        <f>SUM(G6:G9)</f>
        <v>779188518.89999962</v>
      </c>
      <c r="H13" s="19">
        <f t="shared" si="1"/>
        <v>0.13527972312084802</v>
      </c>
      <c r="I13" s="21"/>
    </row>
    <row r="14" spans="1:10">
      <c r="A14" s="8"/>
      <c r="B14" s="12" t="s">
        <v>74</v>
      </c>
      <c r="C14" s="16">
        <v>760777896</v>
      </c>
      <c r="D14" s="16">
        <f>SUM(D10:D11)</f>
        <v>812727635</v>
      </c>
      <c r="E14" s="16">
        <v>107920287</v>
      </c>
      <c r="F14" s="16">
        <f>SUM(F10:F11)</f>
        <v>107568728</v>
      </c>
      <c r="G14" s="16">
        <f>SUM(G10:G11)</f>
        <v>51949739</v>
      </c>
      <c r="H14" s="20">
        <f t="shared" si="1"/>
        <v>-3.2575802916461338E-3</v>
      </c>
      <c r="I14" s="21"/>
    </row>
    <row r="15" spans="1:10">
      <c r="A15" s="8"/>
      <c r="B15" s="7" t="s">
        <v>72</v>
      </c>
      <c r="C15" s="15">
        <v>6498006481.1800003</v>
      </c>
      <c r="D15" s="483">
        <f>SUM(D13:D14)</f>
        <v>7329144739.0799999</v>
      </c>
      <c r="E15" s="15">
        <v>668147949</v>
      </c>
      <c r="F15" s="483">
        <f>SUM(F13:F14)</f>
        <v>743583833</v>
      </c>
      <c r="G15" s="15">
        <f>SUM(G13:G14)</f>
        <v>831138257.89999962</v>
      </c>
      <c r="H15" s="19">
        <f>IF(E15=0,"",F15/E15-1)</f>
        <v>0.11290296425051216</v>
      </c>
      <c r="I15" s="21"/>
    </row>
    <row r="16" spans="1:10">
      <c r="A16" s="8"/>
      <c r="B16" s="7"/>
      <c r="C16" s="15"/>
      <c r="D16" s="15"/>
      <c r="E16" s="15"/>
      <c r="F16" s="15"/>
      <c r="G16" s="15"/>
      <c r="H16" s="19"/>
      <c r="I16" s="21"/>
    </row>
    <row r="17" spans="1:9">
      <c r="A17" s="8"/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8">
        <v>110</v>
      </c>
      <c r="B22" s="10" t="s">
        <v>75</v>
      </c>
      <c r="C22" s="29">
        <v>0</v>
      </c>
      <c r="D22" s="306">
        <v>0</v>
      </c>
      <c r="E22" s="280">
        <v>0</v>
      </c>
      <c r="F22" s="306">
        <v>0</v>
      </c>
      <c r="G22" s="17">
        <f>D22-C22</f>
        <v>0</v>
      </c>
      <c r="H22" s="18" t="str">
        <f>IF(E22=0,"",F22/E22-1)</f>
        <v/>
      </c>
      <c r="I22" s="22" t="str">
        <f>IF(D22=0,"N/A",F22/D22)</f>
        <v>N/A</v>
      </c>
    </row>
    <row r="23" spans="1:9">
      <c r="A23" s="8">
        <v>120</v>
      </c>
      <c r="B23" s="10" t="s">
        <v>76</v>
      </c>
      <c r="C23" s="29">
        <v>0</v>
      </c>
      <c r="D23" s="306">
        <v>0</v>
      </c>
      <c r="E23" s="280">
        <v>0</v>
      </c>
      <c r="F23" s="306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13">
        <v>130</v>
      </c>
      <c r="B24" s="14" t="s">
        <v>77</v>
      </c>
      <c r="C24" s="30">
        <v>147667113</v>
      </c>
      <c r="D24" s="307">
        <v>141739270</v>
      </c>
      <c r="E24" s="325">
        <v>14028409</v>
      </c>
      <c r="F24" s="307">
        <v>13465262</v>
      </c>
      <c r="G24" s="26">
        <f>D24-C24</f>
        <v>-5927843</v>
      </c>
      <c r="H24" s="23">
        <f>IF(E24=0,"",F24/E24-1)</f>
        <v>-4.0143326303075377E-2</v>
      </c>
      <c r="I24" s="24">
        <f>IF(D24=0,"N/A",F24/D24)</f>
        <v>9.5000221180763803E-2</v>
      </c>
    </row>
    <row r="25" spans="1:9">
      <c r="A25" s="7" t="s">
        <v>15</v>
      </c>
      <c r="B25" s="7" t="s">
        <v>16</v>
      </c>
      <c r="C25" s="15">
        <v>147667113</v>
      </c>
      <c r="D25" s="15">
        <f>SUM(D22:D24)</f>
        <v>141739270</v>
      </c>
      <c r="E25" s="15">
        <v>14028409</v>
      </c>
      <c r="F25" s="15">
        <f>SUM(F22:F24)</f>
        <v>13465262</v>
      </c>
      <c r="G25" s="15">
        <f>SUM(G22:G24)</f>
        <v>-5927843</v>
      </c>
      <c r="H25" s="19">
        <f>IF(E25=0,"",F25/E25-1)</f>
        <v>-4.0143326303075377E-2</v>
      </c>
      <c r="I25" s="25">
        <f>IF(D25=0,"N/A",F25/D25)</f>
        <v>9.5000221180763803E-2</v>
      </c>
    </row>
    <row r="26" spans="1:9">
      <c r="A26" s="8"/>
      <c r="B26" s="8"/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8">
        <v>110</v>
      </c>
      <c r="B29" s="10" t="s">
        <v>75</v>
      </c>
      <c r="C29" s="29">
        <v>0</v>
      </c>
      <c r="D29" s="306">
        <v>0</v>
      </c>
      <c r="E29" s="31">
        <v>0</v>
      </c>
      <c r="F29" s="27">
        <f>IF(D29&lt;&gt;0,D22/D29,0)</f>
        <v>0</v>
      </c>
      <c r="G29" s="17">
        <f>D29-C29</f>
        <v>0</v>
      </c>
      <c r="H29" s="27">
        <f>F29-E29</f>
        <v>0</v>
      </c>
      <c r="I29" s="2"/>
    </row>
    <row r="30" spans="1:9">
      <c r="A30" s="8">
        <v>120</v>
      </c>
      <c r="B30" s="10" t="s">
        <v>76</v>
      </c>
      <c r="C30" s="29">
        <v>0</v>
      </c>
      <c r="D30" s="306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8">
        <v>130</v>
      </c>
      <c r="B31" s="10" t="s">
        <v>77</v>
      </c>
      <c r="C31" s="29">
        <v>1642230.5699999998</v>
      </c>
      <c r="D31" s="306">
        <v>1647527.4179999998</v>
      </c>
      <c r="E31" s="31">
        <v>89.918623911622845</v>
      </c>
      <c r="F31" s="27">
        <f>IF(D31&lt;&gt;0,D24/D31,0)</f>
        <v>86.031509067122556</v>
      </c>
      <c r="G31" s="17">
        <f>D31-C31</f>
        <v>5296.8479999999981</v>
      </c>
      <c r="H31" s="27">
        <f>F31-E31</f>
        <v>-3.8871148445002888</v>
      </c>
      <c r="I31" s="2"/>
    </row>
    <row r="32" spans="1:9">
      <c r="A32" s="8"/>
      <c r="B32" s="10"/>
      <c r="C32" s="29"/>
      <c r="D32" s="3"/>
      <c r="E32" s="31"/>
      <c r="F32" s="5"/>
      <c r="G32" s="3"/>
      <c r="H32" s="5"/>
      <c r="I32" s="2"/>
    </row>
    <row r="33" spans="1:9">
      <c r="A33" s="8"/>
      <c r="B33" s="10"/>
      <c r="C33" s="29"/>
      <c r="D33" s="3"/>
      <c r="E33" s="31"/>
      <c r="F33" s="5"/>
      <c r="G33" s="3"/>
      <c r="H33" s="5"/>
      <c r="I33" s="2"/>
    </row>
    <row r="34" spans="1:9">
      <c r="A34" s="8"/>
      <c r="B34" s="8"/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8">
        <v>200</v>
      </c>
      <c r="B38" s="10" t="s">
        <v>61</v>
      </c>
      <c r="C38" s="29">
        <v>780064906.74000001</v>
      </c>
      <c r="D38" s="306">
        <v>909468665.38</v>
      </c>
      <c r="E38" s="280">
        <v>74106235</v>
      </c>
      <c r="F38" s="306">
        <v>86399727</v>
      </c>
      <c r="G38" s="17">
        <f>D38-C38</f>
        <v>129403758.63999999</v>
      </c>
      <c r="H38" s="18">
        <f>IF(E38=0,"",F38/E38-1)</f>
        <v>0.16589011707314505</v>
      </c>
      <c r="I38" s="22">
        <f>IF(D38=0,"N/A",F38/D38)</f>
        <v>9.5000224074679812E-2</v>
      </c>
    </row>
    <row r="39" spans="1:9">
      <c r="A39" s="8">
        <v>300</v>
      </c>
      <c r="B39" s="10" t="s">
        <v>64</v>
      </c>
      <c r="C39" s="29">
        <v>2623433498.2199998</v>
      </c>
      <c r="D39" s="306">
        <v>3216127528.1999998</v>
      </c>
      <c r="E39" s="280">
        <v>249226178</v>
      </c>
      <c r="F39" s="306">
        <v>305532245</v>
      </c>
      <c r="G39" s="17">
        <f>D39-C39</f>
        <v>592694029.98000002</v>
      </c>
      <c r="H39" s="18">
        <f>IF(E39=0,"",F39/E39-1)</f>
        <v>0.225923566504318</v>
      </c>
      <c r="I39" s="22">
        <f>IF(D39=0,"N/A",F39/D39)</f>
        <v>9.5000040365625704E-2</v>
      </c>
    </row>
    <row r="40" spans="1:9">
      <c r="A40" s="8">
        <v>400</v>
      </c>
      <c r="B40" s="10" t="s">
        <v>62</v>
      </c>
      <c r="C40" s="29">
        <v>223825875.81999999</v>
      </c>
      <c r="D40" s="306">
        <v>240695055.34</v>
      </c>
      <c r="E40" s="29">
        <v>21263440</v>
      </c>
      <c r="F40" s="306">
        <v>22866029</v>
      </c>
      <c r="G40" s="17">
        <f>D40-C40</f>
        <v>16869179.520000011</v>
      </c>
      <c r="H40" s="18">
        <f>IF(E40=0,"",F40/E40-1)</f>
        <v>7.5368284717806766E-2</v>
      </c>
      <c r="I40" s="22">
        <f>IF(D40=0,"N/A",F40/D40)</f>
        <v>9.4999994776377938E-2</v>
      </c>
    </row>
    <row r="41" spans="1:9">
      <c r="A41" s="13">
        <v>500</v>
      </c>
      <c r="B41" s="14" t="s">
        <v>63</v>
      </c>
      <c r="C41" s="30">
        <v>1067650374.9</v>
      </c>
      <c r="D41" s="307">
        <v>1057959868.6600001</v>
      </c>
      <c r="E41" s="30">
        <v>101426782</v>
      </c>
      <c r="F41" s="307">
        <v>100506216</v>
      </c>
      <c r="G41" s="26">
        <f>D41-C41</f>
        <v>-9690506.2399998903</v>
      </c>
      <c r="H41" s="23">
        <f>IF(E41=0,"",F41/E41-1)</f>
        <v>-9.0761629408689926E-3</v>
      </c>
      <c r="I41" s="24">
        <f>IF(D41=0,"N/A",F41/D41)</f>
        <v>9.5000026917183567E-2</v>
      </c>
    </row>
    <row r="42" spans="1:9">
      <c r="A42" s="7" t="s">
        <v>14</v>
      </c>
      <c r="B42" s="7" t="s">
        <v>69</v>
      </c>
      <c r="C42" s="15">
        <v>4694974655.6800003</v>
      </c>
      <c r="D42" s="15">
        <f>SUM(D38:D41)</f>
        <v>5424251117.5799999</v>
      </c>
      <c r="E42" s="15">
        <v>446022635</v>
      </c>
      <c r="F42" s="15">
        <f>SUM(F38:F41)</f>
        <v>515304217</v>
      </c>
      <c r="G42" s="15">
        <f>SUM(G38:G41)</f>
        <v>729276461.9000001</v>
      </c>
      <c r="H42" s="19">
        <f>IF(E42=0,"",F42/E42-1)</f>
        <v>0.15533198668269388</v>
      </c>
      <c r="I42" s="25">
        <f>IF(D42=0,"N/A",F42/D42)</f>
        <v>9.5000066521606794E-2</v>
      </c>
    </row>
    <row r="43" spans="1:9">
      <c r="A43" s="8"/>
      <c r="B43" s="8"/>
      <c r="D43" s="2"/>
      <c r="F43" s="2"/>
      <c r="G43" s="2"/>
      <c r="H43" s="2"/>
      <c r="I43" s="2"/>
    </row>
    <row r="44" spans="1:9">
      <c r="A44" s="8"/>
      <c r="B44" s="8"/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A45" s="8"/>
      <c r="B45" s="8"/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8">
        <v>610</v>
      </c>
      <c r="B47" s="10" t="s">
        <v>18</v>
      </c>
      <c r="C47" s="29">
        <v>21537782.5</v>
      </c>
      <c r="D47" s="306">
        <v>27146986.5</v>
      </c>
      <c r="E47" s="280">
        <v>2046089</v>
      </c>
      <c r="F47" s="306">
        <v>2578972</v>
      </c>
      <c r="G47" s="17">
        <f>D47-C47</f>
        <v>5609204</v>
      </c>
      <c r="H47" s="18">
        <f>IF(E47=0,"",F47/E47-1)</f>
        <v>0.26043979514087612</v>
      </c>
      <c r="I47" s="22">
        <f>IF(D47=0,"N/A",F47/D47)</f>
        <v>9.5000305098320956E-2</v>
      </c>
    </row>
    <row r="48" spans="1:9">
      <c r="A48" s="13">
        <v>730</v>
      </c>
      <c r="B48" s="14" t="s">
        <v>67</v>
      </c>
      <c r="C48" s="30">
        <v>113505865</v>
      </c>
      <c r="D48" s="307">
        <v>75526040</v>
      </c>
      <c r="E48" s="30">
        <v>10783064</v>
      </c>
      <c r="F48" s="307">
        <v>7174971</v>
      </c>
      <c r="G48" s="26">
        <f>D48-C48</f>
        <v>-37979825</v>
      </c>
      <c r="H48" s="23">
        <f>IF(E48=0,"",F48/E48-1)</f>
        <v>-0.33460739915853233</v>
      </c>
      <c r="I48" s="24">
        <f>IF(D48=0,"N/A",F48/D48)</f>
        <v>9.4999962926693896E-2</v>
      </c>
    </row>
    <row r="49" spans="1:9">
      <c r="A49" s="7" t="s">
        <v>17</v>
      </c>
      <c r="B49" s="7" t="s">
        <v>68</v>
      </c>
      <c r="C49" s="15">
        <v>135043647.5</v>
      </c>
      <c r="D49" s="15">
        <f>SUM(D47:D48)</f>
        <v>102673026.5</v>
      </c>
      <c r="E49" s="15">
        <v>12829153</v>
      </c>
      <c r="F49" s="15">
        <f>SUM(F47:F48)</f>
        <v>9753943</v>
      </c>
      <c r="G49" s="15">
        <f>SUM(G47:G48)</f>
        <v>-32370621</v>
      </c>
      <c r="H49" s="19">
        <f>IF(E49=0,"",F49/E49-1)</f>
        <v>-0.23970483476188953</v>
      </c>
      <c r="I49" s="25">
        <f>IF(D49=0,"N/A",F49/D49)</f>
        <v>9.5000053397666234E-2</v>
      </c>
    </row>
    <row r="50" spans="1:9">
      <c r="A50" s="8"/>
      <c r="B50" s="8"/>
      <c r="D50" s="2"/>
      <c r="F50" s="2"/>
      <c r="G50" s="2"/>
      <c r="H50" s="2"/>
      <c r="I50" s="2"/>
    </row>
    <row r="51" spans="1:9">
      <c r="A51" s="8"/>
      <c r="B51" s="8"/>
      <c r="D51" s="2"/>
      <c r="F51" s="2"/>
      <c r="G51" s="2"/>
      <c r="H51" s="2"/>
      <c r="I51" s="2"/>
    </row>
    <row r="52" spans="1:9">
      <c r="A52" s="8"/>
      <c r="B52" s="8"/>
      <c r="D52" s="2"/>
      <c r="F52" s="2"/>
      <c r="G52" s="2"/>
      <c r="H52" s="2"/>
      <c r="I52" s="2"/>
    </row>
    <row r="53" spans="1:9">
      <c r="A53" s="8"/>
      <c r="B53" s="8"/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A54" s="8"/>
      <c r="B54" s="8"/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8">
        <v>501</v>
      </c>
      <c r="B56" s="8" t="s">
        <v>27</v>
      </c>
      <c r="C56" s="29">
        <v>4035327</v>
      </c>
      <c r="D56" s="306">
        <v>4224261</v>
      </c>
      <c r="E56" s="29">
        <v>464062</v>
      </c>
      <c r="F56" s="306">
        <v>485790</v>
      </c>
      <c r="G56" s="17">
        <f>D56-C56</f>
        <v>188934</v>
      </c>
      <c r="H56" s="18">
        <f t="shared" ref="H56:H87" si="2">IF(E56=0,"",F56/E56-1)</f>
        <v>4.6821329908503628E-2</v>
      </c>
      <c r="I56" s="22">
        <f t="shared" ref="I56:I87" si="3">IF(D56=0,"N/A",F56/D56)</f>
        <v>0.11499999644908304</v>
      </c>
    </row>
    <row r="57" spans="1:9">
      <c r="A57" s="8">
        <v>502</v>
      </c>
      <c r="B57" s="8" t="s">
        <v>28</v>
      </c>
      <c r="C57" s="29">
        <v>2475446</v>
      </c>
      <c r="D57" s="306">
        <v>2045452</v>
      </c>
      <c r="E57" s="29">
        <v>284676</v>
      </c>
      <c r="F57" s="306">
        <v>235226</v>
      </c>
      <c r="G57" s="17">
        <f t="shared" ref="G57:G86" si="4">D57-C57</f>
        <v>-429994</v>
      </c>
      <c r="H57" s="18">
        <f t="shared" si="2"/>
        <v>-0.17370624850707472</v>
      </c>
      <c r="I57" s="22">
        <f t="shared" si="3"/>
        <v>0.11499952088829266</v>
      </c>
    </row>
    <row r="58" spans="1:9">
      <c r="A58" s="8">
        <v>503</v>
      </c>
      <c r="B58" s="8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8">
        <v>504</v>
      </c>
      <c r="B59" s="8" t="s">
        <v>30</v>
      </c>
      <c r="C59" s="29">
        <v>2975</v>
      </c>
      <c r="D59" s="306">
        <v>0</v>
      </c>
      <c r="E59" s="29">
        <v>342</v>
      </c>
      <c r="F59" s="306">
        <v>0</v>
      </c>
      <c r="G59" s="17">
        <f t="shared" si="4"/>
        <v>-2975</v>
      </c>
      <c r="H59" s="18">
        <f t="shared" si="2"/>
        <v>-1</v>
      </c>
      <c r="I59" s="22" t="str">
        <f t="shared" si="3"/>
        <v>N/A</v>
      </c>
    </row>
    <row r="60" spans="1:9">
      <c r="A60" s="8">
        <v>505</v>
      </c>
      <c r="B60" s="8" t="s">
        <v>31</v>
      </c>
      <c r="C60" s="29">
        <v>63290</v>
      </c>
      <c r="D60" s="306">
        <v>0</v>
      </c>
      <c r="E60" s="29">
        <v>7278</v>
      </c>
      <c r="F60" s="306">
        <v>0</v>
      </c>
      <c r="G60" s="17">
        <f t="shared" si="4"/>
        <v>-63290</v>
      </c>
      <c r="H60" s="18">
        <f t="shared" si="2"/>
        <v>-1</v>
      </c>
      <c r="I60" s="22" t="str">
        <f t="shared" si="3"/>
        <v>N/A</v>
      </c>
    </row>
    <row r="61" spans="1:9">
      <c r="A61" s="8">
        <v>506</v>
      </c>
      <c r="B61" s="8" t="s">
        <v>32</v>
      </c>
      <c r="C61" s="29">
        <v>9170</v>
      </c>
      <c r="D61" s="306">
        <v>0</v>
      </c>
      <c r="E61" s="29">
        <v>1055</v>
      </c>
      <c r="F61" s="306">
        <v>0</v>
      </c>
      <c r="G61" s="17">
        <f t="shared" si="4"/>
        <v>-9170</v>
      </c>
      <c r="H61" s="18">
        <f t="shared" si="2"/>
        <v>-1</v>
      </c>
      <c r="I61" s="22" t="str">
        <f t="shared" si="3"/>
        <v>N/A</v>
      </c>
    </row>
    <row r="62" spans="1:9">
      <c r="A62" s="8">
        <v>507</v>
      </c>
      <c r="B62" s="8" t="s">
        <v>33</v>
      </c>
      <c r="C62" s="29">
        <v>3574023</v>
      </c>
      <c r="D62" s="306">
        <v>3269218</v>
      </c>
      <c r="E62" s="29">
        <v>411013</v>
      </c>
      <c r="F62" s="306">
        <v>375963</v>
      </c>
      <c r="G62" s="17">
        <f t="shared" si="4"/>
        <v>-304805</v>
      </c>
      <c r="H62" s="18">
        <f t="shared" si="2"/>
        <v>-8.5277108023347203E-2</v>
      </c>
      <c r="I62" s="22">
        <f t="shared" si="3"/>
        <v>0.11500089623879473</v>
      </c>
    </row>
    <row r="63" spans="1:9">
      <c r="A63" s="8">
        <v>508</v>
      </c>
      <c r="B63" s="8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8">
        <v>509</v>
      </c>
      <c r="B64" s="8" t="s">
        <v>24</v>
      </c>
      <c r="C64" s="29">
        <v>873838</v>
      </c>
      <c r="D64" s="306">
        <v>663097</v>
      </c>
      <c r="E64" s="29">
        <v>100491</v>
      </c>
      <c r="F64" s="306">
        <v>76256</v>
      </c>
      <c r="G64" s="17">
        <f t="shared" si="4"/>
        <v>-210741</v>
      </c>
      <c r="H64" s="18">
        <f t="shared" si="2"/>
        <v>-0.24116587555104441</v>
      </c>
      <c r="I64" s="22">
        <f t="shared" si="3"/>
        <v>0.11499976624837693</v>
      </c>
    </row>
    <row r="65" spans="1:9">
      <c r="A65" s="8">
        <v>510</v>
      </c>
      <c r="B65" s="8" t="s">
        <v>35</v>
      </c>
      <c r="C65" s="29">
        <v>507317</v>
      </c>
      <c r="D65" s="306">
        <v>454752</v>
      </c>
      <c r="E65" s="29">
        <v>58342</v>
      </c>
      <c r="F65" s="306">
        <v>52297</v>
      </c>
      <c r="G65" s="17">
        <f t="shared" si="4"/>
        <v>-52565</v>
      </c>
      <c r="H65" s="18">
        <f t="shared" si="2"/>
        <v>-0.10361317747077581</v>
      </c>
      <c r="I65" s="22">
        <f t="shared" si="3"/>
        <v>0.11500114348040251</v>
      </c>
    </row>
    <row r="66" spans="1:9">
      <c r="A66" s="8">
        <v>511</v>
      </c>
      <c r="B66" s="8" t="s">
        <v>36</v>
      </c>
      <c r="C66" s="29">
        <v>4729247</v>
      </c>
      <c r="D66" s="306">
        <v>5491485</v>
      </c>
      <c r="E66" s="29">
        <v>543864</v>
      </c>
      <c r="F66" s="306">
        <v>631521</v>
      </c>
      <c r="G66" s="17">
        <f t="shared" si="4"/>
        <v>762238</v>
      </c>
      <c r="H66" s="18">
        <f t="shared" si="2"/>
        <v>0.16117448479766994</v>
      </c>
      <c r="I66" s="22">
        <f t="shared" si="3"/>
        <v>0.11500004097252382</v>
      </c>
    </row>
    <row r="67" spans="1:9">
      <c r="A67" s="8">
        <v>512</v>
      </c>
      <c r="B67" s="8" t="s">
        <v>37</v>
      </c>
      <c r="C67" s="29">
        <v>165754533</v>
      </c>
      <c r="D67" s="306">
        <v>256143208</v>
      </c>
      <c r="E67" s="29">
        <v>19061771</v>
      </c>
      <c r="F67" s="306">
        <v>29456471</v>
      </c>
      <c r="G67" s="17">
        <f t="shared" si="4"/>
        <v>90388675</v>
      </c>
      <c r="H67" s="18">
        <f t="shared" si="2"/>
        <v>0.54531659204173621</v>
      </c>
      <c r="I67" s="22">
        <f t="shared" si="3"/>
        <v>0.11500000812045737</v>
      </c>
    </row>
    <row r="68" spans="1:9">
      <c r="A68" s="8">
        <v>513</v>
      </c>
      <c r="B68" s="8" t="s">
        <v>38</v>
      </c>
      <c r="C68" s="29">
        <v>10717396</v>
      </c>
      <c r="D68" s="306">
        <v>11016274</v>
      </c>
      <c r="E68" s="29">
        <v>1232500</v>
      </c>
      <c r="F68" s="306">
        <v>1266870</v>
      </c>
      <c r="G68" s="17">
        <f t="shared" si="4"/>
        <v>298878</v>
      </c>
      <c r="H68" s="18">
        <f t="shared" si="2"/>
        <v>2.7886409736308293E-2</v>
      </c>
      <c r="I68" s="22">
        <f t="shared" si="3"/>
        <v>0.11499986293006147</v>
      </c>
    </row>
    <row r="69" spans="1:9">
      <c r="A69" s="8">
        <v>514</v>
      </c>
      <c r="B69" s="8" t="s">
        <v>39</v>
      </c>
      <c r="C69" s="29">
        <v>479843</v>
      </c>
      <c r="D69" s="306">
        <v>412541</v>
      </c>
      <c r="E69" s="29">
        <v>55182</v>
      </c>
      <c r="F69" s="306">
        <v>47443</v>
      </c>
      <c r="G69" s="17">
        <f t="shared" si="4"/>
        <v>-67302</v>
      </c>
      <c r="H69" s="18">
        <f t="shared" si="2"/>
        <v>-0.14024500742995905</v>
      </c>
      <c r="I69" s="22">
        <f t="shared" si="3"/>
        <v>0.11500190284117215</v>
      </c>
    </row>
    <row r="70" spans="1:9">
      <c r="A70" s="8">
        <v>515</v>
      </c>
      <c r="B70" s="8" t="s">
        <v>40</v>
      </c>
      <c r="C70" s="29">
        <v>2372378</v>
      </c>
      <c r="D70" s="306">
        <v>2340137</v>
      </c>
      <c r="E70" s="29">
        <v>272824</v>
      </c>
      <c r="F70" s="306">
        <v>269116</v>
      </c>
      <c r="G70" s="17">
        <f t="shared" si="4"/>
        <v>-32241</v>
      </c>
      <c r="H70" s="18">
        <f t="shared" si="2"/>
        <v>-1.3591179661613384E-2</v>
      </c>
      <c r="I70" s="22">
        <f t="shared" si="3"/>
        <v>0.11500010469472514</v>
      </c>
    </row>
    <row r="71" spans="1:9">
      <c r="A71" s="8">
        <v>516</v>
      </c>
      <c r="B71" s="8" t="s">
        <v>41</v>
      </c>
      <c r="C71" s="29">
        <v>10863</v>
      </c>
      <c r="D71" s="306">
        <v>0</v>
      </c>
      <c r="E71" s="29">
        <v>1249</v>
      </c>
      <c r="F71" s="306">
        <v>0</v>
      </c>
      <c r="G71" s="17">
        <f t="shared" si="4"/>
        <v>-10863</v>
      </c>
      <c r="H71" s="18">
        <f t="shared" si="2"/>
        <v>-1</v>
      </c>
      <c r="I71" s="22" t="str">
        <f t="shared" si="3"/>
        <v>N/A</v>
      </c>
    </row>
    <row r="72" spans="1:9">
      <c r="A72" s="8">
        <v>517</v>
      </c>
      <c r="B72" s="8" t="s">
        <v>42</v>
      </c>
      <c r="C72" s="29">
        <v>7923392</v>
      </c>
      <c r="D72" s="306">
        <v>6296449</v>
      </c>
      <c r="E72" s="29">
        <v>911191</v>
      </c>
      <c r="F72" s="306">
        <v>724093</v>
      </c>
      <c r="G72" s="17">
        <f t="shared" si="4"/>
        <v>-1626943</v>
      </c>
      <c r="H72" s="18">
        <f t="shared" si="2"/>
        <v>-0.20533345917595758</v>
      </c>
      <c r="I72" s="22">
        <f t="shared" si="3"/>
        <v>0.11500021678885988</v>
      </c>
    </row>
    <row r="73" spans="1:9">
      <c r="A73" s="8">
        <v>518</v>
      </c>
      <c r="B73" s="8" t="s">
        <v>43</v>
      </c>
      <c r="C73" s="29">
        <v>0</v>
      </c>
      <c r="D73" s="306">
        <v>0</v>
      </c>
      <c r="E73" s="29">
        <v>0</v>
      </c>
      <c r="F73" s="306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8">
        <v>519</v>
      </c>
      <c r="B74" s="8" t="s">
        <v>44</v>
      </c>
      <c r="C74" s="29">
        <v>666653</v>
      </c>
      <c r="D74" s="306">
        <v>558126</v>
      </c>
      <c r="E74" s="29">
        <v>76665</v>
      </c>
      <c r="F74" s="306">
        <v>64185</v>
      </c>
      <c r="G74" s="17">
        <f t="shared" si="4"/>
        <v>-108527</v>
      </c>
      <c r="H74" s="18">
        <f t="shared" si="2"/>
        <v>-0.16278614752494625</v>
      </c>
      <c r="I74" s="22">
        <f t="shared" si="3"/>
        <v>0.11500091377215897</v>
      </c>
    </row>
    <row r="75" spans="1:9">
      <c r="A75" s="8">
        <v>520</v>
      </c>
      <c r="B75" s="8" t="s">
        <v>51</v>
      </c>
      <c r="C75" s="29">
        <v>140036</v>
      </c>
      <c r="D75" s="306">
        <v>2818289</v>
      </c>
      <c r="E75" s="29">
        <v>16104</v>
      </c>
      <c r="F75" s="306">
        <v>324103</v>
      </c>
      <c r="G75" s="17">
        <f t="shared" si="4"/>
        <v>2678253</v>
      </c>
      <c r="H75" s="18">
        <f t="shared" si="2"/>
        <v>19.125620963735717</v>
      </c>
      <c r="I75" s="22">
        <f t="shared" si="3"/>
        <v>0.1149999166160745</v>
      </c>
    </row>
    <row r="76" spans="1:9">
      <c r="A76" s="8">
        <v>521</v>
      </c>
      <c r="B76" s="8" t="s">
        <v>54</v>
      </c>
      <c r="C76" s="29">
        <v>8691</v>
      </c>
      <c r="D76" s="306">
        <v>0</v>
      </c>
      <c r="E76" s="29">
        <v>999</v>
      </c>
      <c r="F76" s="306">
        <v>0</v>
      </c>
      <c r="G76" s="17">
        <f t="shared" si="4"/>
        <v>-8691</v>
      </c>
      <c r="H76" s="18">
        <f t="shared" si="2"/>
        <v>-1</v>
      </c>
      <c r="I76" s="22" t="str">
        <f t="shared" si="3"/>
        <v>N/A</v>
      </c>
    </row>
    <row r="77" spans="1:9">
      <c r="A77" s="8">
        <v>522</v>
      </c>
      <c r="B77" s="8" t="s">
        <v>22</v>
      </c>
      <c r="C77" s="29">
        <v>1769304</v>
      </c>
      <c r="D77" s="306">
        <v>1310401</v>
      </c>
      <c r="E77" s="29">
        <v>203469</v>
      </c>
      <c r="F77" s="306">
        <v>150697</v>
      </c>
      <c r="G77" s="17">
        <f t="shared" si="4"/>
        <v>-458903</v>
      </c>
      <c r="H77" s="18">
        <f t="shared" si="2"/>
        <v>-0.25936137691736827</v>
      </c>
      <c r="I77" s="22">
        <f t="shared" si="3"/>
        <v>0.11500067536578498</v>
      </c>
    </row>
    <row r="78" spans="1:9">
      <c r="A78" s="8">
        <v>523</v>
      </c>
      <c r="B78" s="8" t="s">
        <v>21</v>
      </c>
      <c r="C78" s="29">
        <v>0</v>
      </c>
      <c r="D78" s="306">
        <v>0</v>
      </c>
      <c r="E78" s="29">
        <v>0</v>
      </c>
      <c r="F78" s="306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8">
        <v>524</v>
      </c>
      <c r="B79" s="8" t="s">
        <v>45</v>
      </c>
      <c r="C79" s="29">
        <v>0</v>
      </c>
      <c r="D79" s="306">
        <v>0</v>
      </c>
      <c r="E79" s="29">
        <v>0</v>
      </c>
      <c r="F79" s="306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8">
        <v>525</v>
      </c>
      <c r="B80" s="8" t="s">
        <v>46</v>
      </c>
      <c r="C80" s="29">
        <v>90285535</v>
      </c>
      <c r="D80" s="306">
        <v>125468935</v>
      </c>
      <c r="E80" s="29">
        <v>10382836</v>
      </c>
      <c r="F80" s="306">
        <v>14428927</v>
      </c>
      <c r="G80" s="17">
        <f t="shared" si="4"/>
        <v>35183400</v>
      </c>
      <c r="H80" s="18">
        <f t="shared" si="2"/>
        <v>0.38969035049768674</v>
      </c>
      <c r="I80" s="22">
        <f t="shared" si="3"/>
        <v>0.11499999581569732</v>
      </c>
    </row>
    <row r="81" spans="1:9">
      <c r="A81" s="8">
        <v>526</v>
      </c>
      <c r="B81" s="8" t="s">
        <v>47</v>
      </c>
      <c r="C81" s="29">
        <v>15224</v>
      </c>
      <c r="D81" s="306">
        <v>97753</v>
      </c>
      <c r="E81" s="29">
        <v>1751</v>
      </c>
      <c r="F81" s="306">
        <v>11242</v>
      </c>
      <c r="G81" s="17">
        <f t="shared" si="4"/>
        <v>82529</v>
      </c>
      <c r="H81" s="18">
        <f t="shared" si="2"/>
        <v>5.4203312392918335</v>
      </c>
      <c r="I81" s="22">
        <f t="shared" si="3"/>
        <v>0.11500414309535258</v>
      </c>
    </row>
    <row r="82" spans="1:9">
      <c r="A82" s="8">
        <v>527</v>
      </c>
      <c r="B82" s="8" t="s">
        <v>48</v>
      </c>
      <c r="C82" s="29">
        <v>0</v>
      </c>
      <c r="D82" s="306">
        <v>0</v>
      </c>
      <c r="E82" s="29">
        <v>0</v>
      </c>
      <c r="F82" s="306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8">
        <v>528</v>
      </c>
      <c r="B83" s="8" t="s">
        <v>49</v>
      </c>
      <c r="C83" s="29">
        <v>0</v>
      </c>
      <c r="D83" s="306">
        <v>0</v>
      </c>
      <c r="E83" s="29">
        <v>0</v>
      </c>
      <c r="F83" s="306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8">
        <v>529</v>
      </c>
      <c r="B84" s="1" t="s">
        <v>617</v>
      </c>
      <c r="C84" s="29">
        <v>459957000</v>
      </c>
      <c r="D84" s="306">
        <v>421980090</v>
      </c>
      <c r="E84" s="29">
        <v>52895055</v>
      </c>
      <c r="F84" s="306">
        <v>48527711</v>
      </c>
      <c r="G84" s="17">
        <f t="shared" si="4"/>
        <v>-37976910</v>
      </c>
      <c r="H84" s="18">
        <f t="shared" si="2"/>
        <v>-8.2566205857995567E-2</v>
      </c>
      <c r="I84" s="22">
        <f t="shared" si="3"/>
        <v>0.11500000154035703</v>
      </c>
    </row>
    <row r="85" spans="1:9">
      <c r="A85" s="8">
        <v>531</v>
      </c>
      <c r="B85" s="8" t="s">
        <v>25</v>
      </c>
      <c r="C85" s="29">
        <v>3171688</v>
      </c>
      <c r="D85" s="306">
        <v>3163222</v>
      </c>
      <c r="E85" s="29">
        <v>364746</v>
      </c>
      <c r="F85" s="306">
        <v>363772</v>
      </c>
      <c r="G85" s="17">
        <f t="shared" si="4"/>
        <v>-8466</v>
      </c>
      <c r="H85" s="18">
        <f t="shared" si="2"/>
        <v>-2.6703514226338321E-3</v>
      </c>
      <c r="I85" s="22">
        <f t="shared" si="3"/>
        <v>0.11500046471603953</v>
      </c>
    </row>
    <row r="86" spans="1:9">
      <c r="A86" s="8">
        <v>532</v>
      </c>
      <c r="B86" s="13" t="s">
        <v>52</v>
      </c>
      <c r="C86" s="30">
        <v>0</v>
      </c>
      <c r="D86" s="307">
        <v>0</v>
      </c>
      <c r="E86" s="30">
        <v>0</v>
      </c>
      <c r="F86" s="307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759543169</v>
      </c>
      <c r="D87" s="15">
        <f>SUM(D56:D85)</f>
        <v>847753690</v>
      </c>
      <c r="E87" s="15">
        <v>87347465</v>
      </c>
      <c r="F87" s="15">
        <f>SUM(F56:F85)</f>
        <v>97491683</v>
      </c>
      <c r="G87" s="15">
        <f>SUM(G56:G85)</f>
        <v>88210521</v>
      </c>
      <c r="H87" s="19">
        <f t="shared" si="2"/>
        <v>0.11613637556625145</v>
      </c>
      <c r="I87" s="25">
        <f t="shared" si="3"/>
        <v>0.11500001020343539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A1:J87"/>
  <sheetViews>
    <sheetView topLeftCell="B1" zoomScale="130" zoomScaleNormal="130"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4" width="15.140625" style="1" bestFit="1" customWidth="1"/>
    <col min="5" max="5" width="14.7109375" style="1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.75">
      <c r="A1" s="505" t="str">
        <f>"BIG HORN COUNTY "&amp;D3</f>
        <v>BIG HORN COUNTY 2026</v>
      </c>
      <c r="B1" s="505"/>
      <c r="C1" s="505"/>
      <c r="D1" s="505"/>
      <c r="E1" s="505"/>
      <c r="F1" s="505"/>
      <c r="G1" s="505"/>
      <c r="H1" s="505"/>
      <c r="I1" s="505"/>
    </row>
    <row r="3" spans="1:10">
      <c r="A3" s="7"/>
      <c r="B3" s="7"/>
      <c r="C3" s="34">
        <v>2025</v>
      </c>
      <c r="D3" s="34">
        <f>'Albany Value'!$D$3</f>
        <v>2026</v>
      </c>
      <c r="E3" s="34">
        <f>$C$3</f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17">
        <v>258906080.25</v>
      </c>
      <c r="D6" s="17">
        <f>D25</f>
        <v>179231098.42000002</v>
      </c>
      <c r="E6" s="17">
        <v>24596167</v>
      </c>
      <c r="F6" s="17">
        <f>F25</f>
        <v>17027459</v>
      </c>
      <c r="G6" s="17">
        <f t="shared" ref="G6:G11" si="0">D6-C6</f>
        <v>-79674981.829999983</v>
      </c>
      <c r="H6" s="18">
        <f>IF(E6=0,"",F6/E6-1)</f>
        <v>-0.30771900353416859</v>
      </c>
      <c r="I6" s="22">
        <f>IF(D6=0,"N/A",F6/D6)</f>
        <v>9.5002815639163338E-2</v>
      </c>
    </row>
    <row r="7" spans="1:10">
      <c r="A7" s="1" t="s">
        <v>14</v>
      </c>
      <c r="B7" s="36" t="s">
        <v>70</v>
      </c>
      <c r="C7" s="17">
        <v>895364987.62</v>
      </c>
      <c r="D7" s="17">
        <f>D42</f>
        <v>1084961376.52</v>
      </c>
      <c r="E7" s="17">
        <v>85059860</v>
      </c>
      <c r="F7" s="17">
        <f>F42</f>
        <v>103071556</v>
      </c>
      <c r="G7" s="17">
        <f t="shared" si="0"/>
        <v>189596388.89999998</v>
      </c>
      <c r="H7" s="18">
        <f t="shared" ref="H7:H14" si="1">IF(E7=0,"",F7/E7-1)</f>
        <v>0.2117531818180749</v>
      </c>
      <c r="I7" s="22">
        <f>IF(D7=0,"N/A",F7/D7)</f>
        <v>9.5000207593196287E-2</v>
      </c>
    </row>
    <row r="8" spans="1:10">
      <c r="A8" s="1" t="s">
        <v>17</v>
      </c>
      <c r="B8" s="36" t="s">
        <v>71</v>
      </c>
      <c r="C8" s="17">
        <v>105906402.24000001</v>
      </c>
      <c r="D8" s="17">
        <f>D49</f>
        <v>87929119.219999999</v>
      </c>
      <c r="E8" s="17">
        <v>10061127</v>
      </c>
      <c r="F8" s="17">
        <f>F49</f>
        <v>8353252</v>
      </c>
      <c r="G8" s="17">
        <f t="shared" si="0"/>
        <v>-17977283.020000011</v>
      </c>
      <c r="H8" s="18">
        <f t="shared" si="1"/>
        <v>-0.16974986996983543</v>
      </c>
      <c r="I8" s="22">
        <f>IF(D8=0,"N/A",F8/D8)</f>
        <v>9.4999837074451254E-2</v>
      </c>
    </row>
    <row r="9" spans="1:10">
      <c r="A9" s="1" t="s">
        <v>19</v>
      </c>
      <c r="B9" s="36" t="s">
        <v>20</v>
      </c>
      <c r="C9" s="17">
        <v>149928026</v>
      </c>
      <c r="D9" s="17">
        <f>D87</f>
        <v>164278895.00999999</v>
      </c>
      <c r="E9" s="17">
        <v>17241726</v>
      </c>
      <c r="F9" s="17">
        <f>F87</f>
        <v>18892077</v>
      </c>
      <c r="G9" s="17">
        <f t="shared" si="0"/>
        <v>14350869.00999999</v>
      </c>
      <c r="H9" s="18">
        <f t="shared" si="1"/>
        <v>9.5718433293743299E-2</v>
      </c>
      <c r="I9" s="22">
        <f>IF(D9=0,"N/A",F9/D9)</f>
        <v>0.11500002479837718</v>
      </c>
    </row>
    <row r="10" spans="1:10">
      <c r="B10" s="1" t="s">
        <v>23</v>
      </c>
      <c r="C10" s="17">
        <v>97042542</v>
      </c>
      <c r="D10" s="279">
        <f>'STATE ASSESSED'!C6</f>
        <v>82345182</v>
      </c>
      <c r="E10" s="279">
        <v>97042542</v>
      </c>
      <c r="F10" s="279">
        <f>D10</f>
        <v>82345182</v>
      </c>
      <c r="G10" s="17">
        <f t="shared" si="0"/>
        <v>-14697360</v>
      </c>
      <c r="H10" s="18">
        <f t="shared" si="1"/>
        <v>-0.15145275151592796</v>
      </c>
      <c r="I10" s="22">
        <f>IF(D10=0,"N/A",F10/D10)</f>
        <v>1</v>
      </c>
    </row>
    <row r="11" spans="1:10">
      <c r="B11" s="1" t="s">
        <v>66</v>
      </c>
      <c r="C11" s="17">
        <v>220995138</v>
      </c>
      <c r="D11" s="279">
        <f>'STATE ASSESSED'!F6</f>
        <v>221862195</v>
      </c>
      <c r="E11" s="279">
        <v>25076728</v>
      </c>
      <c r="F11" s="279">
        <f>'STATE ASSESSED'!I6</f>
        <v>25261145</v>
      </c>
      <c r="G11" s="17">
        <f t="shared" si="0"/>
        <v>867057</v>
      </c>
      <c r="H11" s="18">
        <f>IF(E11=0,"",F11/E11-1)</f>
        <v>7.3541093558935344E-3</v>
      </c>
      <c r="I11" s="22">
        <f>F11/D11</f>
        <v>0.11385961903063295</v>
      </c>
      <c r="J11" s="1" t="s">
        <v>425</v>
      </c>
    </row>
    <row r="12" spans="1:10">
      <c r="C12" s="17"/>
      <c r="D12" s="3"/>
      <c r="E12" s="279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1410105496.1099999</v>
      </c>
      <c r="D13" s="15">
        <f>SUM(D6:D9)</f>
        <v>1516400489.1700001</v>
      </c>
      <c r="E13" s="15">
        <v>136958880</v>
      </c>
      <c r="F13" s="15">
        <f>SUM(F6:F9)</f>
        <v>147344344</v>
      </c>
      <c r="G13" s="15">
        <f>SUM(G6:G9)</f>
        <v>106294993.05999997</v>
      </c>
      <c r="H13" s="19">
        <f t="shared" si="1"/>
        <v>7.5829066359187625E-2</v>
      </c>
      <c r="I13" s="21"/>
    </row>
    <row r="14" spans="1:10">
      <c r="B14" s="12" t="s">
        <v>74</v>
      </c>
      <c r="C14" s="16">
        <v>318037680</v>
      </c>
      <c r="D14" s="16">
        <f>SUM(D10:D11)</f>
        <v>304207377</v>
      </c>
      <c r="E14" s="16">
        <v>122119270</v>
      </c>
      <c r="F14" s="16">
        <f>SUM(F10:F11)</f>
        <v>107606327</v>
      </c>
      <c r="G14" s="16">
        <f>SUM(G10:G11)</f>
        <v>-13830303</v>
      </c>
      <c r="H14" s="20">
        <f t="shared" si="1"/>
        <v>-0.11884236615564436</v>
      </c>
      <c r="I14" s="21"/>
    </row>
    <row r="15" spans="1:10">
      <c r="B15" s="7" t="s">
        <v>72</v>
      </c>
      <c r="C15" s="15">
        <v>1728143176.1099999</v>
      </c>
      <c r="D15" s="483">
        <f>SUM(D13:D14)</f>
        <v>1820607866.1700001</v>
      </c>
      <c r="E15" s="15">
        <v>259078150</v>
      </c>
      <c r="F15" s="483">
        <f>SUM(F13:F14)</f>
        <v>254950671</v>
      </c>
      <c r="G15" s="15">
        <f>SUM(G13:G14)</f>
        <v>92464690.059999973</v>
      </c>
      <c r="H15" s="19">
        <f>IF(E15=0,"",F15/E15-1)</f>
        <v>-1.5931405253588493E-2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f>$C$3</f>
        <v>2025</v>
      </c>
      <c r="D19" s="34">
        <f>$D$3</f>
        <v>2026</v>
      </c>
      <c r="E19" s="34">
        <f>$C$3</f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17">
        <v>243904517.5</v>
      </c>
      <c r="D22" s="306">
        <v>168034155.04000002</v>
      </c>
      <c r="E22" s="17">
        <v>23170926</v>
      </c>
      <c r="F22" s="306">
        <v>15963382</v>
      </c>
      <c r="G22" s="17">
        <f>D22-C22</f>
        <v>-75870362.459999979</v>
      </c>
      <c r="H22" s="18">
        <f>IF(E22=0,"",F22/E22-1)</f>
        <v>-0.31105981694473495</v>
      </c>
      <c r="I22" s="22">
        <f>IF(D22=0,"N/A",F22/D22)</f>
        <v>9.5000816924392342E-2</v>
      </c>
    </row>
    <row r="23" spans="1:9">
      <c r="A23" s="1">
        <v>120</v>
      </c>
      <c r="B23" s="36" t="s">
        <v>76</v>
      </c>
      <c r="C23" s="17">
        <v>0</v>
      </c>
      <c r="D23" s="306">
        <v>0</v>
      </c>
      <c r="E23" s="17">
        <v>0</v>
      </c>
      <c r="F23" s="306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26">
        <v>15001562.75</v>
      </c>
      <c r="D24" s="307">
        <v>11196943.379999999</v>
      </c>
      <c r="E24" s="26">
        <v>1425241</v>
      </c>
      <c r="F24" s="307">
        <v>1064077</v>
      </c>
      <c r="G24" s="26">
        <f>D24-C24</f>
        <v>-3804619.370000001</v>
      </c>
      <c r="H24" s="23">
        <f>IF(E24=0,"",F24/E24-1)</f>
        <v>-0.25340556439226769</v>
      </c>
      <c r="I24" s="24">
        <f>IF(D24=0,"N/A",F24/D24)</f>
        <v>9.503281064193432E-2</v>
      </c>
    </row>
    <row r="25" spans="1:9">
      <c r="A25" s="7" t="s">
        <v>15</v>
      </c>
      <c r="B25" s="7" t="s">
        <v>16</v>
      </c>
      <c r="C25" s="15">
        <v>258906080.25</v>
      </c>
      <c r="D25" s="15">
        <f>SUM(D22:D24)</f>
        <v>179231098.42000002</v>
      </c>
      <c r="E25" s="15">
        <v>24596167</v>
      </c>
      <c r="F25" s="15">
        <f>SUM(F22:F24)</f>
        <v>17027459</v>
      </c>
      <c r="G25" s="15">
        <f>SUM(G22:G24)</f>
        <v>-79674981.829999983</v>
      </c>
      <c r="H25" s="19">
        <f>IF(E25=0,"",F25/E25-1)</f>
        <v>-0.30771900353416859</v>
      </c>
      <c r="I25" s="25">
        <f>IF(D25=0,"N/A",F25/D25)</f>
        <v>9.5002815639163338E-2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f>$C$3</f>
        <v>2025</v>
      </c>
      <c r="D27" s="34">
        <f>$D$3</f>
        <v>2026</v>
      </c>
      <c r="E27" s="34">
        <f>$C$3</f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17">
        <v>116158.85</v>
      </c>
      <c r="D29" s="306">
        <v>116255.73</v>
      </c>
      <c r="E29" s="27">
        <v>2099.7497607801729</v>
      </c>
      <c r="F29" s="27">
        <f t="shared" ref="F29:F31" si="2">IF(D29&lt;&gt;0,D22/D29,0)</f>
        <v>1445.3838536818789</v>
      </c>
      <c r="G29" s="17">
        <f>D29-C29</f>
        <v>96.879999999990105</v>
      </c>
      <c r="H29" s="27">
        <f>F29-E29</f>
        <v>-654.36590709829397</v>
      </c>
      <c r="I29" s="2"/>
    </row>
    <row r="30" spans="1:9">
      <c r="A30" s="1">
        <v>120</v>
      </c>
      <c r="B30" s="36" t="s">
        <v>76</v>
      </c>
      <c r="C30" s="17">
        <v>0</v>
      </c>
      <c r="D30" s="306">
        <v>0</v>
      </c>
      <c r="E30" s="27">
        <v>0</v>
      </c>
      <c r="F30" s="27">
        <f t="shared" si="2"/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17">
        <v>181156.64</v>
      </c>
      <c r="D31" s="306">
        <v>183583.94</v>
      </c>
      <c r="E31" s="27">
        <v>82.809897280055523</v>
      </c>
      <c r="F31" s="27">
        <f t="shared" si="2"/>
        <v>60.990865431910869</v>
      </c>
      <c r="G31" s="17">
        <f>D31-C31</f>
        <v>2427.2999999999884</v>
      </c>
      <c r="H31" s="27">
        <f>F31-E31</f>
        <v>-21.819031848144654</v>
      </c>
      <c r="I31" s="2"/>
    </row>
    <row r="32" spans="1:9">
      <c r="B32" s="36"/>
      <c r="C32" s="17"/>
      <c r="D32" s="3"/>
      <c r="E32" s="27"/>
      <c r="F32" s="5"/>
      <c r="G32" s="3"/>
      <c r="H32" s="5"/>
      <c r="I32" s="2"/>
    </row>
    <row r="33" spans="1:9">
      <c r="B33" s="36"/>
      <c r="C33" s="17"/>
      <c r="D33" s="3"/>
      <c r="E33" s="27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f>$C$3</f>
        <v>2025</v>
      </c>
      <c r="D35" s="34">
        <f>$D$3</f>
        <v>2026</v>
      </c>
      <c r="E35" s="34">
        <f>$C$3</f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17">
        <v>194650928.66999999</v>
      </c>
      <c r="D38" s="306">
        <v>241860391.34</v>
      </c>
      <c r="E38" s="17">
        <v>18492033</v>
      </c>
      <c r="F38" s="306">
        <v>22976911</v>
      </c>
      <c r="G38" s="17">
        <f>D38-C38</f>
        <v>47209462.670000017</v>
      </c>
      <c r="H38" s="18">
        <f>IF(E38=0,"",F38/E38-1)</f>
        <v>0.24253028317654413</v>
      </c>
      <c r="I38" s="22">
        <f>IF(D38=0,"N/A",F38/D38)</f>
        <v>9.5000718690228844E-2</v>
      </c>
    </row>
    <row r="39" spans="1:9">
      <c r="A39" s="1">
        <v>300</v>
      </c>
      <c r="B39" s="36" t="s">
        <v>64</v>
      </c>
      <c r="C39" s="17">
        <v>591113204.95000005</v>
      </c>
      <c r="D39" s="306">
        <v>727429118.65999997</v>
      </c>
      <c r="E39" s="17">
        <v>56155720</v>
      </c>
      <c r="F39" s="306">
        <v>69105796</v>
      </c>
      <c r="G39" s="17">
        <f>D39-C39</f>
        <v>136315913.70999992</v>
      </c>
      <c r="H39" s="18">
        <f>IF(E39=0,"",F39/E39-1)</f>
        <v>0.23061009635349694</v>
      </c>
      <c r="I39" s="22">
        <f>IF(D39=0,"N/A",F39/D39)</f>
        <v>9.5000040866249705E-2</v>
      </c>
    </row>
    <row r="40" spans="1:9">
      <c r="A40" s="1">
        <v>400</v>
      </c>
      <c r="B40" s="36" t="s">
        <v>62</v>
      </c>
      <c r="C40" s="17">
        <v>22233360</v>
      </c>
      <c r="D40" s="306">
        <v>27028576</v>
      </c>
      <c r="E40" s="17">
        <v>2112196</v>
      </c>
      <c r="F40" s="306">
        <v>2567738</v>
      </c>
      <c r="G40" s="17">
        <f>D40-C40</f>
        <v>4795216</v>
      </c>
      <c r="H40" s="18">
        <f>IF(E40=0,"",F40/E40-1)</f>
        <v>0.21567221981293394</v>
      </c>
      <c r="I40" s="22">
        <f>IF(D40=0,"N/A",F40/D40)</f>
        <v>9.5000861310636564E-2</v>
      </c>
    </row>
    <row r="41" spans="1:9">
      <c r="A41" s="28">
        <v>500</v>
      </c>
      <c r="B41" s="37" t="s">
        <v>63</v>
      </c>
      <c r="C41" s="26">
        <v>87367494</v>
      </c>
      <c r="D41" s="307">
        <v>88643290.519999996</v>
      </c>
      <c r="E41" s="26">
        <v>8299911</v>
      </c>
      <c r="F41" s="307">
        <v>8421111</v>
      </c>
      <c r="G41" s="26">
        <f>D41-C41</f>
        <v>1275796.5199999958</v>
      </c>
      <c r="H41" s="23">
        <f>IF(E41=0,"",F41/E41-1)</f>
        <v>1.4602566220288438E-2</v>
      </c>
      <c r="I41" s="24">
        <f>IF(D41=0,"N/A",F41/D41)</f>
        <v>9.4999981956897239E-2</v>
      </c>
    </row>
    <row r="42" spans="1:9">
      <c r="A42" s="7" t="s">
        <v>14</v>
      </c>
      <c r="B42" s="7" t="s">
        <v>69</v>
      </c>
      <c r="C42" s="15">
        <v>895364987.62</v>
      </c>
      <c r="D42" s="15">
        <f>SUM(D38:D41)</f>
        <v>1084961376.52</v>
      </c>
      <c r="E42" s="15">
        <v>85059860</v>
      </c>
      <c r="F42" s="15">
        <f>SUM(F38:F41)</f>
        <v>103071556</v>
      </c>
      <c r="G42" s="15">
        <f>SUM(G38:G41)</f>
        <v>189596388.89999992</v>
      </c>
      <c r="H42" s="19">
        <f>IF(E42=0,"",F42/E42-1)</f>
        <v>0.2117531818180749</v>
      </c>
      <c r="I42" s="25">
        <f>IF(D42=0,"N/A",F42/D42)</f>
        <v>9.5000207593196287E-2</v>
      </c>
    </row>
    <row r="43" spans="1:9">
      <c r="D43" s="2"/>
      <c r="F43" s="2"/>
      <c r="G43" s="2"/>
      <c r="H43" s="2"/>
      <c r="I43" s="2"/>
    </row>
    <row r="44" spans="1:9">
      <c r="C44" s="34">
        <f>$C$3</f>
        <v>2025</v>
      </c>
      <c r="D44" s="34">
        <f>$D$3</f>
        <v>2026</v>
      </c>
      <c r="E44" s="34">
        <f>$C$3</f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17">
        <v>13917779.449999999</v>
      </c>
      <c r="D47" s="306">
        <v>16622683.640000001</v>
      </c>
      <c r="E47" s="17">
        <v>1322198</v>
      </c>
      <c r="F47" s="306">
        <v>1579142</v>
      </c>
      <c r="G47" s="17">
        <f>D47-C47</f>
        <v>2704904.1900000013</v>
      </c>
      <c r="H47" s="18">
        <f>IF(E47=0,"",F47/E47-1)</f>
        <v>0.19433095497043551</v>
      </c>
      <c r="I47" s="22">
        <f>IF(D47=0,"N/A",F47/D47)</f>
        <v>9.4999221196752553E-2</v>
      </c>
    </row>
    <row r="48" spans="1:9">
      <c r="A48" s="28">
        <v>730</v>
      </c>
      <c r="B48" s="37" t="s">
        <v>67</v>
      </c>
      <c r="C48" s="26">
        <v>91988622.790000007</v>
      </c>
      <c r="D48" s="307">
        <v>71306435.579999998</v>
      </c>
      <c r="E48" s="26">
        <v>8738929</v>
      </c>
      <c r="F48" s="307">
        <v>6774110</v>
      </c>
      <c r="G48" s="26">
        <f>D48-C48</f>
        <v>-20682187.210000008</v>
      </c>
      <c r="H48" s="23">
        <f>IF(E48=0,"",F48/E48-1)</f>
        <v>-0.22483521722169841</v>
      </c>
      <c r="I48" s="24">
        <f>IF(D48=0,"N/A",F48/D48)</f>
        <v>9.4999980645505716E-2</v>
      </c>
    </row>
    <row r="49" spans="1:9">
      <c r="A49" s="7" t="s">
        <v>17</v>
      </c>
      <c r="B49" s="7" t="s">
        <v>68</v>
      </c>
      <c r="C49" s="15">
        <v>105906402.24000001</v>
      </c>
      <c r="D49" s="15">
        <f>SUM(D47:D48)</f>
        <v>87929119.219999999</v>
      </c>
      <c r="E49" s="15">
        <v>10061127</v>
      </c>
      <c r="F49" s="15">
        <f>SUM(F47:F48)</f>
        <v>8353252</v>
      </c>
      <c r="G49" s="15">
        <f>SUM(G47:G48)</f>
        <v>-17977283.020000007</v>
      </c>
      <c r="H49" s="19">
        <f>IF(E49=0,"",F49/E49-1)</f>
        <v>-0.16974986996983543</v>
      </c>
      <c r="I49" s="25">
        <f>IF(D49=0,"N/A",F49/D49)</f>
        <v>9.4999837074451254E-2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f>$C$3</f>
        <v>2025</v>
      </c>
      <c r="D53" s="34">
        <f>$D$3</f>
        <v>2026</v>
      </c>
      <c r="E53" s="34">
        <f>$C$3</f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17">
        <v>9278160</v>
      </c>
      <c r="D56" s="306">
        <v>9636940</v>
      </c>
      <c r="E56" s="17">
        <v>1066989</v>
      </c>
      <c r="F56" s="306">
        <v>1108248</v>
      </c>
      <c r="G56" s="17">
        <f>D56-C56</f>
        <v>358780</v>
      </c>
      <c r="H56" s="18">
        <f t="shared" ref="H56:H87" si="3">IF(E56=0,"",F56/E56-1)</f>
        <v>3.8668627324180527E-2</v>
      </c>
      <c r="I56" s="22">
        <f t="shared" ref="I56:I87" si="4">IF(D56=0,"N/A",F56/D56)</f>
        <v>0.11499998962326216</v>
      </c>
    </row>
    <row r="57" spans="1:9">
      <c r="A57" s="1">
        <v>502</v>
      </c>
      <c r="B57" s="1" t="s">
        <v>28</v>
      </c>
      <c r="C57" s="17">
        <v>0</v>
      </c>
      <c r="D57" s="306">
        <v>0</v>
      </c>
      <c r="E57" s="17">
        <v>0</v>
      </c>
      <c r="F57" s="306">
        <v>0</v>
      </c>
      <c r="G57" s="17">
        <f t="shared" ref="G57:G86" si="5">D57-C57</f>
        <v>0</v>
      </c>
      <c r="H57" s="18" t="str">
        <f t="shared" si="3"/>
        <v/>
      </c>
      <c r="I57" s="22" t="str">
        <f t="shared" si="4"/>
        <v>N/A</v>
      </c>
    </row>
    <row r="58" spans="1:9">
      <c r="A58" s="1">
        <v>503</v>
      </c>
      <c r="B58" s="1" t="s">
        <v>29</v>
      </c>
      <c r="C58" s="17">
        <v>0</v>
      </c>
      <c r="D58" s="306">
        <v>0</v>
      </c>
      <c r="E58" s="17">
        <v>0</v>
      </c>
      <c r="F58" s="306">
        <v>0</v>
      </c>
      <c r="G58" s="17">
        <f t="shared" si="5"/>
        <v>0</v>
      </c>
      <c r="H58" s="18" t="str">
        <f t="shared" si="3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17">
        <v>0</v>
      </c>
      <c r="D59" s="306">
        <v>0</v>
      </c>
      <c r="E59" s="17">
        <v>0</v>
      </c>
      <c r="F59" s="306">
        <v>0</v>
      </c>
      <c r="G59" s="17">
        <f t="shared" si="5"/>
        <v>0</v>
      </c>
      <c r="H59" s="18" t="str">
        <f t="shared" si="3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17">
        <v>583</v>
      </c>
      <c r="D60" s="306">
        <v>515</v>
      </c>
      <c r="E60" s="482">
        <v>67</v>
      </c>
      <c r="F60" s="306">
        <v>59</v>
      </c>
      <c r="G60" s="17">
        <f t="shared" si="5"/>
        <v>-68</v>
      </c>
      <c r="H60" s="18">
        <f t="shared" si="3"/>
        <v>-0.11940298507462688</v>
      </c>
      <c r="I60" s="22">
        <f t="shared" si="4"/>
        <v>0.1145631067961165</v>
      </c>
    </row>
    <row r="61" spans="1:9">
      <c r="A61" s="1">
        <v>506</v>
      </c>
      <c r="B61" s="1" t="s">
        <v>32</v>
      </c>
      <c r="C61" s="17">
        <v>0</v>
      </c>
      <c r="D61" s="306">
        <v>0</v>
      </c>
      <c r="E61" s="17">
        <v>0</v>
      </c>
      <c r="F61" s="306">
        <v>0</v>
      </c>
      <c r="G61" s="17">
        <f t="shared" si="5"/>
        <v>0</v>
      </c>
      <c r="H61" s="18" t="str">
        <f t="shared" si="3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17">
        <v>45346</v>
      </c>
      <c r="D62" s="306">
        <v>42090</v>
      </c>
      <c r="E62" s="17">
        <v>5215</v>
      </c>
      <c r="F62" s="306">
        <v>4840</v>
      </c>
      <c r="G62" s="17">
        <f t="shared" si="5"/>
        <v>-3256</v>
      </c>
      <c r="H62" s="18">
        <f t="shared" si="3"/>
        <v>-7.1907957813998058E-2</v>
      </c>
      <c r="I62" s="22">
        <f t="shared" si="4"/>
        <v>0.11499168448562604</v>
      </c>
    </row>
    <row r="63" spans="1:9">
      <c r="A63" s="1">
        <v>508</v>
      </c>
      <c r="B63" s="1" t="s">
        <v>34</v>
      </c>
      <c r="C63" s="17">
        <v>0</v>
      </c>
      <c r="D63" s="306">
        <v>0</v>
      </c>
      <c r="E63" s="17">
        <v>0</v>
      </c>
      <c r="F63" s="306">
        <v>0</v>
      </c>
      <c r="G63" s="17">
        <f t="shared" si="5"/>
        <v>0</v>
      </c>
      <c r="H63" s="18" t="str">
        <f t="shared" si="3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17">
        <v>1023</v>
      </c>
      <c r="D64" s="306">
        <v>0</v>
      </c>
      <c r="E64" s="17">
        <v>118</v>
      </c>
      <c r="F64" s="306">
        <v>0</v>
      </c>
      <c r="G64" s="17">
        <f t="shared" si="5"/>
        <v>-1023</v>
      </c>
      <c r="H64" s="18">
        <f t="shared" si="3"/>
        <v>-1</v>
      </c>
      <c r="I64" s="22" t="str">
        <f t="shared" si="4"/>
        <v>N/A</v>
      </c>
    </row>
    <row r="65" spans="1:9">
      <c r="A65" s="1">
        <v>510</v>
      </c>
      <c r="B65" s="1" t="s">
        <v>35</v>
      </c>
      <c r="C65" s="17">
        <v>0</v>
      </c>
      <c r="D65" s="306">
        <v>0</v>
      </c>
      <c r="E65" s="17">
        <v>0</v>
      </c>
      <c r="F65" s="306">
        <v>0</v>
      </c>
      <c r="G65" s="17">
        <f t="shared" si="5"/>
        <v>0</v>
      </c>
      <c r="H65" s="18" t="str">
        <f t="shared" si="3"/>
        <v/>
      </c>
      <c r="I65" s="22" t="str">
        <f t="shared" si="4"/>
        <v>N/A</v>
      </c>
    </row>
    <row r="66" spans="1:9">
      <c r="A66" s="1">
        <v>511</v>
      </c>
      <c r="B66" s="1" t="s">
        <v>36</v>
      </c>
      <c r="C66" s="17">
        <v>0</v>
      </c>
      <c r="D66" s="306">
        <v>0</v>
      </c>
      <c r="E66" s="17">
        <v>0</v>
      </c>
      <c r="F66" s="306">
        <v>0</v>
      </c>
      <c r="G66" s="17">
        <f t="shared" si="5"/>
        <v>0</v>
      </c>
      <c r="H66" s="18" t="str">
        <f t="shared" si="3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17">
        <v>86164510</v>
      </c>
      <c r="D67" s="306">
        <v>102261040</v>
      </c>
      <c r="E67" s="17">
        <v>9908920</v>
      </c>
      <c r="F67" s="306">
        <v>11760018</v>
      </c>
      <c r="G67" s="17">
        <f t="shared" si="5"/>
        <v>16096530</v>
      </c>
      <c r="H67" s="18">
        <f t="shared" si="3"/>
        <v>0.18681127711193546</v>
      </c>
      <c r="I67" s="22">
        <f t="shared" si="4"/>
        <v>0.11499998435376757</v>
      </c>
    </row>
    <row r="68" spans="1:9">
      <c r="A68" s="1">
        <v>513</v>
      </c>
      <c r="B68" s="1" t="s">
        <v>38</v>
      </c>
      <c r="C68" s="17">
        <v>0</v>
      </c>
      <c r="D68" s="306">
        <v>0</v>
      </c>
      <c r="E68" s="17">
        <v>0</v>
      </c>
      <c r="F68" s="306">
        <v>0</v>
      </c>
      <c r="G68" s="17">
        <f t="shared" si="5"/>
        <v>0</v>
      </c>
      <c r="H68" s="18" t="str">
        <f t="shared" si="3"/>
        <v/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17">
        <v>0</v>
      </c>
      <c r="D69" s="306">
        <v>0</v>
      </c>
      <c r="E69" s="17">
        <v>0</v>
      </c>
      <c r="F69" s="306">
        <v>0</v>
      </c>
      <c r="G69" s="17">
        <f t="shared" si="5"/>
        <v>0</v>
      </c>
      <c r="H69" s="18" t="str">
        <f t="shared" si="3"/>
        <v/>
      </c>
      <c r="I69" s="22" t="str">
        <f t="shared" si="4"/>
        <v>N/A</v>
      </c>
    </row>
    <row r="70" spans="1:9">
      <c r="A70" s="1">
        <v>515</v>
      </c>
      <c r="B70" s="1" t="s">
        <v>40</v>
      </c>
      <c r="C70" s="17">
        <v>3850</v>
      </c>
      <c r="D70" s="306">
        <v>0</v>
      </c>
      <c r="E70" s="17">
        <v>443</v>
      </c>
      <c r="F70" s="306">
        <v>0</v>
      </c>
      <c r="G70" s="17">
        <f t="shared" si="5"/>
        <v>-3850</v>
      </c>
      <c r="H70" s="18">
        <f t="shared" si="3"/>
        <v>-1</v>
      </c>
      <c r="I70" s="22" t="str">
        <f t="shared" si="4"/>
        <v>N/A</v>
      </c>
    </row>
    <row r="71" spans="1:9">
      <c r="A71" s="1">
        <v>516</v>
      </c>
      <c r="B71" s="1" t="s">
        <v>41</v>
      </c>
      <c r="C71" s="17">
        <v>1142</v>
      </c>
      <c r="D71" s="306">
        <v>0</v>
      </c>
      <c r="E71" s="17">
        <v>131</v>
      </c>
      <c r="F71" s="306">
        <v>0</v>
      </c>
      <c r="G71" s="17">
        <f t="shared" si="5"/>
        <v>-1142</v>
      </c>
      <c r="H71" s="18">
        <f t="shared" si="3"/>
        <v>-1</v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17">
        <v>0</v>
      </c>
      <c r="D72" s="306">
        <v>0</v>
      </c>
      <c r="E72" s="17">
        <v>0</v>
      </c>
      <c r="F72" s="306">
        <v>0</v>
      </c>
      <c r="G72" s="17">
        <f t="shared" si="5"/>
        <v>0</v>
      </c>
      <c r="H72" s="18" t="str">
        <f t="shared" si="3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17">
        <v>0</v>
      </c>
      <c r="D73" s="306">
        <v>0</v>
      </c>
      <c r="E73" s="17">
        <v>0</v>
      </c>
      <c r="F73" s="306">
        <v>0</v>
      </c>
      <c r="G73" s="17">
        <f t="shared" si="5"/>
        <v>0</v>
      </c>
      <c r="H73" s="18" t="str">
        <f t="shared" si="3"/>
        <v/>
      </c>
      <c r="I73" s="22" t="str">
        <f t="shared" si="4"/>
        <v>N/A</v>
      </c>
    </row>
    <row r="74" spans="1:9">
      <c r="A74" s="1">
        <v>519</v>
      </c>
      <c r="B74" s="1" t="s">
        <v>44</v>
      </c>
      <c r="C74" s="17">
        <v>0</v>
      </c>
      <c r="D74" s="306">
        <v>0</v>
      </c>
      <c r="E74" s="17">
        <v>0</v>
      </c>
      <c r="F74" s="306">
        <v>0</v>
      </c>
      <c r="G74" s="17">
        <f t="shared" si="5"/>
        <v>0</v>
      </c>
      <c r="H74" s="18" t="str">
        <f t="shared" si="3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17">
        <v>0</v>
      </c>
      <c r="D75" s="306">
        <v>0</v>
      </c>
      <c r="E75" s="17">
        <v>0</v>
      </c>
      <c r="F75" s="306">
        <v>0</v>
      </c>
      <c r="G75" s="17">
        <f t="shared" si="5"/>
        <v>0</v>
      </c>
      <c r="H75" s="18" t="str">
        <f t="shared" si="3"/>
        <v/>
      </c>
      <c r="I75" s="22" t="str">
        <f t="shared" si="4"/>
        <v>N/A</v>
      </c>
    </row>
    <row r="76" spans="1:9">
      <c r="A76" s="1">
        <v>521</v>
      </c>
      <c r="B76" s="1" t="s">
        <v>54</v>
      </c>
      <c r="C76" s="17">
        <v>0</v>
      </c>
      <c r="D76" s="306">
        <v>0</v>
      </c>
      <c r="E76" s="17">
        <v>0</v>
      </c>
      <c r="F76" s="306">
        <v>0</v>
      </c>
      <c r="G76" s="17">
        <f t="shared" si="5"/>
        <v>0</v>
      </c>
      <c r="H76" s="18" t="str">
        <f t="shared" si="3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17">
        <v>20088379</v>
      </c>
      <c r="D77" s="306">
        <v>19512884.899999999</v>
      </c>
      <c r="E77" s="17">
        <v>2310162</v>
      </c>
      <c r="F77" s="306">
        <v>2243986</v>
      </c>
      <c r="G77" s="17">
        <f t="shared" si="5"/>
        <v>-575494.10000000149</v>
      </c>
      <c r="H77" s="18">
        <f t="shared" si="3"/>
        <v>-2.8645610134700461E-2</v>
      </c>
      <c r="I77" s="22">
        <f t="shared" si="4"/>
        <v>0.11500021711294982</v>
      </c>
    </row>
    <row r="78" spans="1:9">
      <c r="A78" s="1">
        <v>523</v>
      </c>
      <c r="B78" s="1" t="s">
        <v>21</v>
      </c>
      <c r="C78" s="17">
        <v>0</v>
      </c>
      <c r="D78" s="306">
        <v>0</v>
      </c>
      <c r="E78" s="17">
        <v>0</v>
      </c>
      <c r="F78" s="306">
        <v>0</v>
      </c>
      <c r="G78" s="17">
        <f t="shared" si="5"/>
        <v>0</v>
      </c>
      <c r="H78" s="18" t="str">
        <f t="shared" si="3"/>
        <v/>
      </c>
      <c r="I78" s="22" t="str">
        <f t="shared" si="4"/>
        <v>N/A</v>
      </c>
    </row>
    <row r="79" spans="1:9">
      <c r="A79" s="1">
        <v>524</v>
      </c>
      <c r="B79" s="1" t="s">
        <v>45</v>
      </c>
      <c r="C79" s="17">
        <v>257</v>
      </c>
      <c r="D79" s="306">
        <v>0</v>
      </c>
      <c r="E79" s="17">
        <v>30</v>
      </c>
      <c r="F79" s="306">
        <v>0</v>
      </c>
      <c r="G79" s="17">
        <f t="shared" si="5"/>
        <v>-257</v>
      </c>
      <c r="H79" s="18">
        <f t="shared" si="3"/>
        <v>-1</v>
      </c>
      <c r="I79" s="22" t="str">
        <f t="shared" si="4"/>
        <v>N/A</v>
      </c>
    </row>
    <row r="80" spans="1:9">
      <c r="A80" s="1">
        <v>525</v>
      </c>
      <c r="B80" s="1" t="s">
        <v>46</v>
      </c>
      <c r="C80" s="17">
        <v>1352271</v>
      </c>
      <c r="D80" s="306">
        <v>0</v>
      </c>
      <c r="E80" s="17">
        <v>155511</v>
      </c>
      <c r="F80" s="306">
        <v>0</v>
      </c>
      <c r="G80" s="17">
        <f t="shared" si="5"/>
        <v>-1352271</v>
      </c>
      <c r="H80" s="18">
        <f t="shared" si="3"/>
        <v>-1</v>
      </c>
      <c r="I80" s="22" t="str">
        <f t="shared" si="4"/>
        <v>N/A</v>
      </c>
    </row>
    <row r="81" spans="1:9">
      <c r="A81" s="1">
        <v>526</v>
      </c>
      <c r="B81" s="1" t="s">
        <v>47</v>
      </c>
      <c r="C81" s="17">
        <v>2034224</v>
      </c>
      <c r="D81" s="306">
        <v>1908676</v>
      </c>
      <c r="E81" s="17">
        <v>233936</v>
      </c>
      <c r="F81" s="306">
        <v>219498</v>
      </c>
      <c r="G81" s="17">
        <f t="shared" si="5"/>
        <v>-125548</v>
      </c>
      <c r="H81" s="18">
        <f t="shared" si="3"/>
        <v>-6.1717734765063925E-2</v>
      </c>
      <c r="I81" s="22">
        <f t="shared" si="4"/>
        <v>0.11500013622008136</v>
      </c>
    </row>
    <row r="82" spans="1:9">
      <c r="A82" s="1">
        <v>527</v>
      </c>
      <c r="B82" s="1" t="s">
        <v>48</v>
      </c>
      <c r="C82" s="17">
        <v>33049</v>
      </c>
      <c r="D82" s="306">
        <v>31055</v>
      </c>
      <c r="E82" s="17">
        <v>3801</v>
      </c>
      <c r="F82" s="306">
        <v>3572</v>
      </c>
      <c r="G82" s="17">
        <f t="shared" si="5"/>
        <v>-1994</v>
      </c>
      <c r="H82" s="18">
        <f t="shared" si="3"/>
        <v>-6.0247303341225966E-2</v>
      </c>
      <c r="I82" s="22">
        <f t="shared" si="4"/>
        <v>0.11502173563033329</v>
      </c>
    </row>
    <row r="83" spans="1:9">
      <c r="A83" s="1">
        <v>528</v>
      </c>
      <c r="B83" s="1" t="s">
        <v>49</v>
      </c>
      <c r="C83" s="17">
        <v>639340</v>
      </c>
      <c r="D83" s="306">
        <v>599802.11</v>
      </c>
      <c r="E83" s="17">
        <v>73524</v>
      </c>
      <c r="F83" s="306">
        <v>68977</v>
      </c>
      <c r="G83" s="17">
        <f t="shared" si="5"/>
        <v>-39537.890000000014</v>
      </c>
      <c r="H83" s="18">
        <f t="shared" si="3"/>
        <v>-6.1843751700125127E-2</v>
      </c>
      <c r="I83" s="22">
        <f t="shared" si="4"/>
        <v>0.11499959544990597</v>
      </c>
    </row>
    <row r="84" spans="1:9">
      <c r="A84" s="1">
        <v>529</v>
      </c>
      <c r="B84" s="1" t="s">
        <v>617</v>
      </c>
      <c r="C84" s="17">
        <v>0</v>
      </c>
      <c r="D84" s="306">
        <v>0</v>
      </c>
      <c r="E84" s="17">
        <v>0</v>
      </c>
      <c r="F84" s="306">
        <v>0</v>
      </c>
      <c r="G84" s="17">
        <f t="shared" si="5"/>
        <v>0</v>
      </c>
      <c r="H84" s="18" t="str">
        <f t="shared" si="3"/>
        <v/>
      </c>
      <c r="I84" s="22" t="str">
        <f t="shared" si="4"/>
        <v>N/A</v>
      </c>
    </row>
    <row r="85" spans="1:9">
      <c r="A85" s="1">
        <v>531</v>
      </c>
      <c r="B85" s="1" t="s">
        <v>25</v>
      </c>
      <c r="C85" s="17">
        <v>30285892</v>
      </c>
      <c r="D85" s="306">
        <v>30285892</v>
      </c>
      <c r="E85" s="17">
        <v>3482879</v>
      </c>
      <c r="F85" s="306">
        <v>3482879</v>
      </c>
      <c r="G85" s="17">
        <f t="shared" si="5"/>
        <v>0</v>
      </c>
      <c r="H85" s="18">
        <f t="shared" si="3"/>
        <v>0</v>
      </c>
      <c r="I85" s="22">
        <f t="shared" si="4"/>
        <v>0.11500004688651733</v>
      </c>
    </row>
    <row r="86" spans="1:9">
      <c r="A86" s="1">
        <v>532</v>
      </c>
      <c r="B86" s="28" t="s">
        <v>52</v>
      </c>
      <c r="C86" s="26">
        <v>10386930</v>
      </c>
      <c r="D86" s="307">
        <v>10433230</v>
      </c>
      <c r="E86" s="26">
        <v>1194496.95</v>
      </c>
      <c r="F86" s="465">
        <v>0</v>
      </c>
      <c r="G86" s="26">
        <f t="shared" si="5"/>
        <v>46300</v>
      </c>
      <c r="H86" s="23">
        <f t="shared" si="3"/>
        <v>-1</v>
      </c>
      <c r="I86" s="24">
        <f t="shared" si="4"/>
        <v>0</v>
      </c>
    </row>
    <row r="87" spans="1:9">
      <c r="A87" s="7" t="s">
        <v>19</v>
      </c>
      <c r="B87" s="7" t="s">
        <v>26</v>
      </c>
      <c r="C87" s="15">
        <v>149928026</v>
      </c>
      <c r="D87" s="15">
        <f>SUM(D56:D85)</f>
        <v>164278895.00999999</v>
      </c>
      <c r="E87" s="15">
        <v>17241726</v>
      </c>
      <c r="F87" s="15">
        <f>SUM(F56:F85)</f>
        <v>18892077</v>
      </c>
      <c r="G87" s="15">
        <f>SUM(G56:G85)</f>
        <v>14350869.009999998</v>
      </c>
      <c r="H87" s="19">
        <f t="shared" si="3"/>
        <v>9.5718433293743299E-2</v>
      </c>
      <c r="I87" s="25">
        <f t="shared" si="4"/>
        <v>0.11500002479837718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rgb="FF92D050"/>
  </sheetPr>
  <dimension ref="A1:J87"/>
  <sheetViews>
    <sheetView zoomScale="130" zoomScaleNormal="130"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4" width="15.140625" style="1" bestFit="1" customWidth="1"/>
    <col min="5" max="5" width="14.7109375" style="1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"CAMPBELL COUNTY "&amp;D3</f>
        <v>CAMPBELL COUNTY 2026</v>
      </c>
      <c r="B1" s="504"/>
      <c r="C1" s="504"/>
      <c r="D1" s="504"/>
      <c r="E1" s="504"/>
      <c r="F1" s="504"/>
      <c r="G1" s="504"/>
      <c r="H1" s="504"/>
      <c r="I1" s="504"/>
    </row>
    <row r="2" spans="1:10">
      <c r="A2" s="192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17">
        <v>184013883</v>
      </c>
      <c r="D6" s="17">
        <f>D25</f>
        <v>172921136</v>
      </c>
      <c r="E6" s="17">
        <v>17481331</v>
      </c>
      <c r="F6" s="17">
        <f>F25</f>
        <v>16427530</v>
      </c>
      <c r="G6" s="17">
        <f t="shared" ref="G6:G11" si="0">D6-C6</f>
        <v>-11092747</v>
      </c>
      <c r="H6" s="18">
        <f>IF(E6=0,"",F6/E6-1)</f>
        <v>-6.0281508313068333E-2</v>
      </c>
      <c r="I6" s="22">
        <f>IF(D6=0,"N/A",F6/D6)</f>
        <v>9.5000127688265934E-2</v>
      </c>
    </row>
    <row r="7" spans="1:10">
      <c r="A7" s="1" t="s">
        <v>14</v>
      </c>
      <c r="B7" s="36" t="s">
        <v>70</v>
      </c>
      <c r="C7" s="17">
        <v>4731107396.6499996</v>
      </c>
      <c r="D7" s="17">
        <f>D42</f>
        <v>5432509899.5</v>
      </c>
      <c r="E7" s="17">
        <v>449455678</v>
      </c>
      <c r="F7" s="17">
        <f>F42</f>
        <v>516088774</v>
      </c>
      <c r="G7" s="17">
        <f t="shared" si="0"/>
        <v>701402502.85000038</v>
      </c>
      <c r="H7" s="18">
        <f t="shared" ref="H7:H14" si="1">IF(E7=0,"",F7/E7-1)</f>
        <v>0.14825287400196108</v>
      </c>
      <c r="I7" s="22">
        <f>IF(D7=0,"N/A",F7/D7)</f>
        <v>9.5000061398415492E-2</v>
      </c>
    </row>
    <row r="8" spans="1:10">
      <c r="A8" s="1" t="s">
        <v>17</v>
      </c>
      <c r="B8" s="36" t="s">
        <v>71</v>
      </c>
      <c r="C8" s="17">
        <v>261247797.42000002</v>
      </c>
      <c r="D8" s="17">
        <f>D49</f>
        <v>213075329.78999999</v>
      </c>
      <c r="E8" s="17">
        <v>24818658</v>
      </c>
      <c r="F8" s="17">
        <f>F49</f>
        <v>20242132</v>
      </c>
      <c r="G8" s="17">
        <f t="shared" si="0"/>
        <v>-48172467.630000025</v>
      </c>
      <c r="H8" s="18">
        <f t="shared" si="1"/>
        <v>-0.18439860849849332</v>
      </c>
      <c r="I8" s="22">
        <f>IF(D8=0,"N/A",F8/D8)</f>
        <v>9.4999885814796001E-2</v>
      </c>
    </row>
    <row r="9" spans="1:10">
      <c r="A9" s="1" t="s">
        <v>19</v>
      </c>
      <c r="B9" s="36" t="s">
        <v>20</v>
      </c>
      <c r="C9" s="17">
        <v>3088285073</v>
      </c>
      <c r="D9" s="17">
        <f>D87</f>
        <v>2770449984.3200002</v>
      </c>
      <c r="E9" s="17">
        <v>355152787</v>
      </c>
      <c r="F9" s="17">
        <f>F87</f>
        <v>318601753</v>
      </c>
      <c r="G9" s="17">
        <f t="shared" si="0"/>
        <v>-317835088.67999983</v>
      </c>
      <c r="H9" s="18">
        <f t="shared" si="1"/>
        <v>-0.1029163654007873</v>
      </c>
      <c r="I9" s="22">
        <f>IF(D9=0,"N/A",F9/D9)</f>
        <v>0.11500000173372557</v>
      </c>
    </row>
    <row r="10" spans="1:10">
      <c r="B10" s="1" t="s">
        <v>23</v>
      </c>
      <c r="C10" s="17">
        <v>3797719892</v>
      </c>
      <c r="D10" s="279">
        <f>'STATE ASSESSED'!C7</f>
        <v>3830460043</v>
      </c>
      <c r="E10" s="17">
        <v>3797719892</v>
      </c>
      <c r="F10" s="279">
        <f>D10</f>
        <v>3830460043</v>
      </c>
      <c r="G10" s="17">
        <f t="shared" si="0"/>
        <v>32740151</v>
      </c>
      <c r="H10" s="18">
        <f t="shared" si="1"/>
        <v>8.621002056778293E-3</v>
      </c>
      <c r="I10" s="22">
        <f>IF(D10=0,"N/A",F10/D10)</f>
        <v>1</v>
      </c>
    </row>
    <row r="11" spans="1:10">
      <c r="B11" s="1" t="s">
        <v>66</v>
      </c>
      <c r="C11" s="279">
        <v>1707648682</v>
      </c>
      <c r="D11" s="279">
        <f>'STATE ASSESSED'!F7</f>
        <v>1655356885</v>
      </c>
      <c r="E11" s="17">
        <v>195666700</v>
      </c>
      <c r="F11" s="279">
        <f>'STATE ASSESSED'!I7</f>
        <v>189710389</v>
      </c>
      <c r="G11" s="17">
        <f t="shared" si="0"/>
        <v>-52291797</v>
      </c>
      <c r="H11" s="18">
        <f>IF(E11=0,"",F11/E11-1)</f>
        <v>-3.0441107250237298E-2</v>
      </c>
      <c r="I11" s="22">
        <f>F11/D11</f>
        <v>0.11460392059202387</v>
      </c>
      <c r="J11" s="1" t="s">
        <v>425</v>
      </c>
    </row>
    <row r="12" spans="1:10">
      <c r="C12" s="17"/>
      <c r="D12" s="3"/>
      <c r="E12" s="279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8264654150.0699997</v>
      </c>
      <c r="D13" s="15">
        <f>SUM(D6:D9)</f>
        <v>8588956349.6100006</v>
      </c>
      <c r="E13" s="15">
        <v>846908454</v>
      </c>
      <c r="F13" s="15">
        <f>SUM(F6:F9)</f>
        <v>871360189</v>
      </c>
      <c r="G13" s="15">
        <f>SUM(G6:G9)</f>
        <v>324302199.54000056</v>
      </c>
      <c r="H13" s="19">
        <f t="shared" si="1"/>
        <v>2.8871756899477186E-2</v>
      </c>
      <c r="I13" s="21"/>
    </row>
    <row r="14" spans="1:10">
      <c r="B14" s="12" t="s">
        <v>74</v>
      </c>
      <c r="C14" s="16">
        <v>5505368574</v>
      </c>
      <c r="D14" s="16">
        <f>SUM(D10:D11)</f>
        <v>5485816928</v>
      </c>
      <c r="E14" s="16">
        <v>3993386592</v>
      </c>
      <c r="F14" s="16">
        <f>SUM(F10:F11)</f>
        <v>4020170432</v>
      </c>
      <c r="G14" s="16">
        <f>SUM(G10:G11)</f>
        <v>-19551646</v>
      </c>
      <c r="H14" s="20">
        <f t="shared" si="1"/>
        <v>6.7070491130651888E-3</v>
      </c>
      <c r="I14" s="21"/>
    </row>
    <row r="15" spans="1:10">
      <c r="B15" s="7" t="s">
        <v>72</v>
      </c>
      <c r="C15" s="15">
        <v>13770022724.07</v>
      </c>
      <c r="D15" s="483">
        <f>SUM(D13:D14)</f>
        <v>14074773277.610001</v>
      </c>
      <c r="E15" s="15">
        <v>4840295046</v>
      </c>
      <c r="F15" s="483">
        <f>SUM(F13:F14)</f>
        <v>4891530621</v>
      </c>
      <c r="G15" s="15">
        <f>SUM(G13:G14)</f>
        <v>304750553.54000056</v>
      </c>
      <c r="H15" s="19">
        <f>IF(E15=0,"",F15/E15-1)</f>
        <v>1.0585217329332153E-2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17">
        <v>667309</v>
      </c>
      <c r="D22" s="306">
        <v>567288</v>
      </c>
      <c r="E22" s="17">
        <v>63394</v>
      </c>
      <c r="F22" s="306">
        <v>53892</v>
      </c>
      <c r="G22" s="17">
        <f>D22-C22</f>
        <v>-100021</v>
      </c>
      <c r="H22" s="18">
        <f>IF(E22=0,"",F22/E22-1)</f>
        <v>-0.14988800201911856</v>
      </c>
      <c r="I22" s="22">
        <f>IF(D22=0,"N/A",F22/D22)</f>
        <v>9.4999365401700717E-2</v>
      </c>
    </row>
    <row r="23" spans="1:9">
      <c r="A23" s="1">
        <v>120</v>
      </c>
      <c r="B23" s="36" t="s">
        <v>76</v>
      </c>
      <c r="C23" s="17">
        <v>42193983</v>
      </c>
      <c r="D23" s="306">
        <v>37050574</v>
      </c>
      <c r="E23" s="17">
        <v>4008431</v>
      </c>
      <c r="F23" s="306">
        <v>3519810</v>
      </c>
      <c r="G23" s="17">
        <f>D23-C23</f>
        <v>-5143409</v>
      </c>
      <c r="H23" s="18">
        <f>IF(E23=0,"",F23/E23-1)</f>
        <v>-0.12189831881851032</v>
      </c>
      <c r="I23" s="22">
        <f>IF(D23=0,"N/A",F23/D23)</f>
        <v>9.5000147636039325E-2</v>
      </c>
    </row>
    <row r="24" spans="1:9">
      <c r="A24" s="28">
        <v>130</v>
      </c>
      <c r="B24" s="37" t="s">
        <v>77</v>
      </c>
      <c r="C24" s="26">
        <v>141152591</v>
      </c>
      <c r="D24" s="307">
        <v>135303274</v>
      </c>
      <c r="E24" s="26">
        <v>13409506</v>
      </c>
      <c r="F24" s="307">
        <v>12853828</v>
      </c>
      <c r="G24" s="26">
        <f>D24-C24</f>
        <v>-5849317</v>
      </c>
      <c r="H24" s="23">
        <f>IF(E24=0,"",F24/E24-1)</f>
        <v>-4.1439110434045801E-2</v>
      </c>
      <c r="I24" s="24">
        <f>IF(D24=0,"N/A",F24/D24)</f>
        <v>9.5000125421946552E-2</v>
      </c>
    </row>
    <row r="25" spans="1:9">
      <c r="A25" s="7" t="s">
        <v>15</v>
      </c>
      <c r="B25" s="7" t="s">
        <v>16</v>
      </c>
      <c r="C25" s="15">
        <v>184013883</v>
      </c>
      <c r="D25" s="15">
        <f>SUM(D22:D24)</f>
        <v>172921136</v>
      </c>
      <c r="E25" s="15">
        <v>17481331</v>
      </c>
      <c r="F25" s="15">
        <f>SUM(F22:F24)</f>
        <v>16427530</v>
      </c>
      <c r="G25" s="15">
        <f>SUM(G22:G24)</f>
        <v>-11092747</v>
      </c>
      <c r="H25" s="19">
        <f>IF(E25=0,"",F25/E25-1)</f>
        <v>-6.0281508313068333E-2</v>
      </c>
      <c r="I25" s="25">
        <f>IF(D25=0,"N/A",F25/D25)</f>
        <v>9.5000127688265934E-2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17">
        <v>316.23</v>
      </c>
      <c r="D29" s="306">
        <v>316.23</v>
      </c>
      <c r="E29" s="27">
        <v>2110.2014356639152</v>
      </c>
      <c r="F29" s="27">
        <f t="shared" ref="F29:F31" si="2">IF(D29&lt;&gt;0,D22/D29,0)</f>
        <v>1793.9094962527274</v>
      </c>
      <c r="G29" s="17">
        <f>D29-C29</f>
        <v>0</v>
      </c>
      <c r="H29" s="27">
        <f>F29-E29</f>
        <v>-316.29193941118774</v>
      </c>
      <c r="I29" s="2"/>
    </row>
    <row r="30" spans="1:9">
      <c r="A30" s="1">
        <v>120</v>
      </c>
      <c r="B30" s="36" t="s">
        <v>76</v>
      </c>
      <c r="C30" s="17">
        <v>98569.780484999996</v>
      </c>
      <c r="D30" s="306">
        <v>98220.149273000003</v>
      </c>
      <c r="E30" s="27">
        <v>428.06205707662031</v>
      </c>
      <c r="F30" s="27">
        <f t="shared" si="2"/>
        <v>377.21968734764414</v>
      </c>
      <c r="G30" s="17">
        <f>D30-C30</f>
        <v>-349.63121199999296</v>
      </c>
      <c r="H30" s="27">
        <f>F30-E30</f>
        <v>-50.842369728976166</v>
      </c>
      <c r="I30" s="2"/>
    </row>
    <row r="31" spans="1:9">
      <c r="A31" s="1">
        <v>130</v>
      </c>
      <c r="B31" s="36" t="s">
        <v>77</v>
      </c>
      <c r="C31" s="17">
        <v>2191819.7243249998</v>
      </c>
      <c r="D31" s="306">
        <v>2192878.446246</v>
      </c>
      <c r="E31" s="27">
        <v>64.39972659862336</v>
      </c>
      <c r="F31" s="27">
        <f t="shared" si="2"/>
        <v>61.701219341011068</v>
      </c>
      <c r="G31" s="17">
        <f>D31-C31</f>
        <v>1058.721921000164</v>
      </c>
      <c r="H31" s="27">
        <f>F31-E31</f>
        <v>-2.6985072576122917</v>
      </c>
      <c r="I31" s="2"/>
    </row>
    <row r="32" spans="1:9">
      <c r="B32" s="36"/>
      <c r="C32" s="17"/>
      <c r="D32" s="3"/>
      <c r="E32" s="27"/>
      <c r="F32" s="5"/>
      <c r="G32" s="3"/>
      <c r="H32" s="5"/>
      <c r="I32" s="2"/>
    </row>
    <row r="33" spans="1:9">
      <c r="B33" s="36"/>
      <c r="C33" s="17"/>
      <c r="D33" s="3"/>
      <c r="E33" s="27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17">
        <v>574393893.98000002</v>
      </c>
      <c r="D38" s="306">
        <v>697033760.69999993</v>
      </c>
      <c r="E38" s="17">
        <v>54567839</v>
      </c>
      <c r="F38" s="306">
        <v>66218323</v>
      </c>
      <c r="G38" s="17">
        <f>D38-C38</f>
        <v>122639866.71999991</v>
      </c>
      <c r="H38" s="18">
        <f>IF(E38=0,"",F38/E38-1)</f>
        <v>0.2135045882978801</v>
      </c>
      <c r="I38" s="22">
        <f>IF(D38=0,"N/A",F38/D38)</f>
        <v>9.5000166037151335E-2</v>
      </c>
    </row>
    <row r="39" spans="1:9">
      <c r="A39" s="1">
        <v>300</v>
      </c>
      <c r="B39" s="36" t="s">
        <v>64</v>
      </c>
      <c r="C39" s="17">
        <v>2580437133.6700001</v>
      </c>
      <c r="D39" s="306">
        <v>3049959741.8000007</v>
      </c>
      <c r="E39" s="17">
        <v>245141543</v>
      </c>
      <c r="F39" s="306">
        <v>289746325</v>
      </c>
      <c r="G39" s="17">
        <f>D39-C39</f>
        <v>469522608.13000059</v>
      </c>
      <c r="H39" s="18">
        <f>IF(E39=0,"",F39/E39-1)</f>
        <v>0.1819552143391705</v>
      </c>
      <c r="I39" s="22">
        <f>IF(D39=0,"N/A",F39/D39)</f>
        <v>9.5000049026548739E-2</v>
      </c>
    </row>
    <row r="40" spans="1:9">
      <c r="A40" s="1">
        <v>400</v>
      </c>
      <c r="B40" s="36" t="s">
        <v>62</v>
      </c>
      <c r="C40" s="17">
        <v>416879255</v>
      </c>
      <c r="D40" s="306">
        <v>480639018</v>
      </c>
      <c r="E40" s="17">
        <v>39603556</v>
      </c>
      <c r="F40" s="306">
        <v>45660726</v>
      </c>
      <c r="G40" s="17">
        <f>D40-C40</f>
        <v>63759763</v>
      </c>
      <c r="H40" s="18">
        <f>IF(E40=0,"",F40/E40-1)</f>
        <v>0.15294510422245922</v>
      </c>
      <c r="I40" s="22">
        <f>IF(D40=0,"N/A",F40/D40)</f>
        <v>9.5000040134070013E-2</v>
      </c>
    </row>
    <row r="41" spans="1:9">
      <c r="A41" s="28">
        <v>500</v>
      </c>
      <c r="B41" s="37" t="s">
        <v>63</v>
      </c>
      <c r="C41" s="26">
        <v>1159397114</v>
      </c>
      <c r="D41" s="307">
        <v>1204877379</v>
      </c>
      <c r="E41" s="26">
        <v>110142740</v>
      </c>
      <c r="F41" s="307">
        <v>114463400</v>
      </c>
      <c r="G41" s="26">
        <f>D41-C41</f>
        <v>45480265</v>
      </c>
      <c r="H41" s="23">
        <f>IF(E41=0,"",F41/E41-1)</f>
        <v>3.9227823822069352E-2</v>
      </c>
      <c r="I41" s="24">
        <f>IF(D41=0,"N/A",F41/D41)</f>
        <v>9.5000040663889007E-2</v>
      </c>
    </row>
    <row r="42" spans="1:9">
      <c r="A42" s="7" t="s">
        <v>14</v>
      </c>
      <c r="B42" s="7" t="s">
        <v>69</v>
      </c>
      <c r="C42" s="15">
        <v>4731107396.6499996</v>
      </c>
      <c r="D42" s="15">
        <f>SUM(D38:D41)</f>
        <v>5432509899.5</v>
      </c>
      <c r="E42" s="15">
        <v>449455678</v>
      </c>
      <c r="F42" s="15">
        <f>SUM(F38:F41)</f>
        <v>516088774</v>
      </c>
      <c r="G42" s="15">
        <f>SUM(G38:G41)</f>
        <v>701402502.8500005</v>
      </c>
      <c r="H42" s="19">
        <f>IF(E42=0,"",F42/E42-1)</f>
        <v>0.14825287400196108</v>
      </c>
      <c r="I42" s="25">
        <f>IF(D42=0,"N/A",F42/D42)</f>
        <v>9.5000061398415492E-2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17">
        <v>36937016.420000002</v>
      </c>
      <c r="D47" s="306">
        <v>51382646</v>
      </c>
      <c r="E47" s="17">
        <v>3508985</v>
      </c>
      <c r="F47" s="306">
        <v>4881317</v>
      </c>
      <c r="G47" s="17">
        <f>D47-C47</f>
        <v>14445629.579999998</v>
      </c>
      <c r="H47" s="18">
        <f>IF(E47=0,"",F47/E47-1)</f>
        <v>0.39109087100685813</v>
      </c>
      <c r="I47" s="22">
        <f>IF(D47=0,"N/A",F47/D47)</f>
        <v>9.4999331097117889E-2</v>
      </c>
    </row>
    <row r="48" spans="1:9">
      <c r="A48" s="28">
        <v>730</v>
      </c>
      <c r="B48" s="37" t="s">
        <v>67</v>
      </c>
      <c r="C48" s="26">
        <v>224310781</v>
      </c>
      <c r="D48" s="307">
        <v>161692683.78999999</v>
      </c>
      <c r="E48" s="26">
        <v>21309673</v>
      </c>
      <c r="F48" s="307">
        <v>15360815</v>
      </c>
      <c r="G48" s="26">
        <f>D48-C48</f>
        <v>-62618097.210000008</v>
      </c>
      <c r="H48" s="23">
        <f>IF(E48=0,"",F48/E48-1)</f>
        <v>-0.27916233158528525</v>
      </c>
      <c r="I48" s="24">
        <f>IF(D48=0,"N/A",F48/D48)</f>
        <v>9.5000062092790882E-2</v>
      </c>
    </row>
    <row r="49" spans="1:9">
      <c r="A49" s="7" t="s">
        <v>17</v>
      </c>
      <c r="B49" s="7" t="s">
        <v>68</v>
      </c>
      <c r="C49" s="15">
        <v>261247797.42000002</v>
      </c>
      <c r="D49" s="15">
        <f>SUM(D47:D48)</f>
        <v>213075329.78999999</v>
      </c>
      <c r="E49" s="15">
        <v>24818658</v>
      </c>
      <c r="F49" s="15">
        <f>SUM(F47:F48)</f>
        <v>20242132</v>
      </c>
      <c r="G49" s="15">
        <f>SUM(G47:G48)</f>
        <v>-48172467.63000001</v>
      </c>
      <c r="H49" s="19">
        <f>IF(E49=0,"",F49/E49-1)</f>
        <v>-0.18439860849849332</v>
      </c>
      <c r="I49" s="25">
        <f>IF(D49=0,"N/A",F49/D49)</f>
        <v>9.4999885814796001E-2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17">
        <v>0</v>
      </c>
      <c r="D56" s="306">
        <v>0</v>
      </c>
      <c r="E56" s="17">
        <v>0</v>
      </c>
      <c r="F56" s="306">
        <v>0</v>
      </c>
      <c r="G56" s="17">
        <f>D56-C56</f>
        <v>0</v>
      </c>
      <c r="H56" s="18" t="str">
        <f t="shared" ref="H56:H87" si="3">IF(E56=0,"",F56/E56-1)</f>
        <v/>
      </c>
      <c r="I56" s="22" t="str">
        <f t="shared" ref="I56:I87" si="4">IF(D56=0,"N/A",F56/D56)</f>
        <v>N/A</v>
      </c>
    </row>
    <row r="57" spans="1:9">
      <c r="A57" s="1">
        <v>502</v>
      </c>
      <c r="B57" s="1" t="s">
        <v>28</v>
      </c>
      <c r="C57" s="17">
        <v>0</v>
      </c>
      <c r="D57" s="306">
        <v>0</v>
      </c>
      <c r="E57" s="17">
        <v>0</v>
      </c>
      <c r="F57" s="306">
        <v>0</v>
      </c>
      <c r="G57" s="17">
        <f t="shared" ref="G57:G86" si="5">D57-C57</f>
        <v>0</v>
      </c>
      <c r="H57" s="18" t="str">
        <f t="shared" si="3"/>
        <v/>
      </c>
      <c r="I57" s="22" t="str">
        <f t="shared" si="4"/>
        <v>N/A</v>
      </c>
    </row>
    <row r="58" spans="1:9">
      <c r="A58" s="1">
        <v>503</v>
      </c>
      <c r="B58" s="1" t="s">
        <v>29</v>
      </c>
      <c r="C58" s="17">
        <v>0</v>
      </c>
      <c r="D58" s="306">
        <v>0</v>
      </c>
      <c r="E58" s="17">
        <v>0</v>
      </c>
      <c r="F58" s="306">
        <v>0</v>
      </c>
      <c r="G58" s="17">
        <f t="shared" si="5"/>
        <v>0</v>
      </c>
      <c r="H58" s="18" t="str">
        <f t="shared" si="3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17">
        <v>0</v>
      </c>
      <c r="D59" s="306">
        <v>0</v>
      </c>
      <c r="E59" s="17">
        <v>0</v>
      </c>
      <c r="F59" s="306">
        <v>0</v>
      </c>
      <c r="G59" s="17">
        <f t="shared" si="5"/>
        <v>0</v>
      </c>
      <c r="H59" s="18" t="str">
        <f t="shared" si="3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17">
        <v>0</v>
      </c>
      <c r="D60" s="306">
        <v>0</v>
      </c>
      <c r="E60" s="17">
        <v>0</v>
      </c>
      <c r="F60" s="306">
        <v>0</v>
      </c>
      <c r="G60" s="17">
        <f t="shared" si="5"/>
        <v>0</v>
      </c>
      <c r="H60" s="18" t="str">
        <f t="shared" si="3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17">
        <v>0</v>
      </c>
      <c r="D61" s="306">
        <v>0</v>
      </c>
      <c r="E61" s="17">
        <v>0</v>
      </c>
      <c r="F61" s="306">
        <v>0</v>
      </c>
      <c r="G61" s="17">
        <f t="shared" si="5"/>
        <v>0</v>
      </c>
      <c r="H61" s="18" t="str">
        <f t="shared" si="3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17">
        <v>0</v>
      </c>
      <c r="D62" s="306">
        <v>0</v>
      </c>
      <c r="E62" s="17">
        <v>0</v>
      </c>
      <c r="F62" s="306">
        <v>0</v>
      </c>
      <c r="G62" s="17">
        <f t="shared" si="5"/>
        <v>0</v>
      </c>
      <c r="H62" s="18" t="str">
        <f t="shared" si="3"/>
        <v/>
      </c>
      <c r="I62" s="22" t="str">
        <f t="shared" si="4"/>
        <v>N/A</v>
      </c>
    </row>
    <row r="63" spans="1:9">
      <c r="A63" s="1">
        <v>508</v>
      </c>
      <c r="B63" s="1" t="s">
        <v>34</v>
      </c>
      <c r="C63" s="17">
        <v>0</v>
      </c>
      <c r="D63" s="306">
        <v>0</v>
      </c>
      <c r="E63" s="17">
        <v>0</v>
      </c>
      <c r="F63" s="306">
        <v>0</v>
      </c>
      <c r="G63" s="17">
        <f t="shared" si="5"/>
        <v>0</v>
      </c>
      <c r="H63" s="18" t="str">
        <f t="shared" si="3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17">
        <v>0</v>
      </c>
      <c r="D64" s="306">
        <v>0</v>
      </c>
      <c r="E64" s="17">
        <v>0</v>
      </c>
      <c r="F64" s="306">
        <v>0</v>
      </c>
      <c r="G64" s="17">
        <f t="shared" si="5"/>
        <v>0</v>
      </c>
      <c r="H64" s="18" t="str">
        <f t="shared" si="3"/>
        <v/>
      </c>
      <c r="I64" s="22" t="str">
        <f t="shared" si="4"/>
        <v>N/A</v>
      </c>
    </row>
    <row r="65" spans="1:9">
      <c r="A65" s="1">
        <v>510</v>
      </c>
      <c r="B65" s="1" t="s">
        <v>35</v>
      </c>
      <c r="C65" s="17">
        <v>0</v>
      </c>
      <c r="D65" s="306">
        <v>0</v>
      </c>
      <c r="E65" s="17">
        <v>0</v>
      </c>
      <c r="F65" s="306">
        <v>0</v>
      </c>
      <c r="G65" s="17">
        <f t="shared" si="5"/>
        <v>0</v>
      </c>
      <c r="H65" s="18" t="str">
        <f t="shared" si="3"/>
        <v/>
      </c>
      <c r="I65" s="22" t="str">
        <f t="shared" si="4"/>
        <v>N/A</v>
      </c>
    </row>
    <row r="66" spans="1:9">
      <c r="A66" s="1">
        <v>511</v>
      </c>
      <c r="B66" s="1" t="s">
        <v>36</v>
      </c>
      <c r="C66" s="17">
        <v>0</v>
      </c>
      <c r="D66" s="306">
        <v>0</v>
      </c>
      <c r="E66" s="17">
        <v>0</v>
      </c>
      <c r="F66" s="306">
        <v>0</v>
      </c>
      <c r="G66" s="17">
        <f t="shared" si="5"/>
        <v>0</v>
      </c>
      <c r="H66" s="18" t="str">
        <f t="shared" si="3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17">
        <v>44900492</v>
      </c>
      <c r="D67" s="306">
        <v>122746242.98999999</v>
      </c>
      <c r="E67" s="17">
        <v>5163559</v>
      </c>
      <c r="F67" s="306">
        <v>14115817</v>
      </c>
      <c r="G67" s="17">
        <f t="shared" si="5"/>
        <v>77845750.989999995</v>
      </c>
      <c r="H67" s="18">
        <f t="shared" si="3"/>
        <v>1.733737912164846</v>
      </c>
      <c r="I67" s="22">
        <f t="shared" si="4"/>
        <v>0.11499999231055895</v>
      </c>
    </row>
    <row r="68" spans="1:9">
      <c r="A68" s="1">
        <v>513</v>
      </c>
      <c r="B68" s="1" t="s">
        <v>38</v>
      </c>
      <c r="C68" s="17">
        <v>0</v>
      </c>
      <c r="D68" s="306">
        <v>0</v>
      </c>
      <c r="E68" s="17">
        <v>0</v>
      </c>
      <c r="F68" s="306">
        <v>0</v>
      </c>
      <c r="G68" s="17">
        <f t="shared" si="5"/>
        <v>0</v>
      </c>
      <c r="H68" s="18" t="str">
        <f t="shared" si="3"/>
        <v/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17">
        <v>17455230</v>
      </c>
      <c r="D69" s="306">
        <v>16388893</v>
      </c>
      <c r="E69" s="17">
        <v>2007352</v>
      </c>
      <c r="F69" s="306">
        <v>1884723</v>
      </c>
      <c r="G69" s="17">
        <f t="shared" si="5"/>
        <v>-1066337</v>
      </c>
      <c r="H69" s="18">
        <f t="shared" si="3"/>
        <v>-6.1089933404803953E-2</v>
      </c>
      <c r="I69" s="22">
        <f t="shared" si="4"/>
        <v>0.11500001861016482</v>
      </c>
    </row>
    <row r="70" spans="1:9">
      <c r="A70" s="1">
        <v>515</v>
      </c>
      <c r="B70" s="1" t="s">
        <v>40</v>
      </c>
      <c r="C70" s="17">
        <v>0</v>
      </c>
      <c r="D70" s="306">
        <v>0</v>
      </c>
      <c r="E70" s="17">
        <v>0</v>
      </c>
      <c r="F70" s="306">
        <v>0</v>
      </c>
      <c r="G70" s="17">
        <f t="shared" si="5"/>
        <v>0</v>
      </c>
      <c r="H70" s="18" t="str">
        <f t="shared" si="3"/>
        <v/>
      </c>
      <c r="I70" s="22" t="str">
        <f t="shared" si="4"/>
        <v>N/A</v>
      </c>
    </row>
    <row r="71" spans="1:9">
      <c r="A71" s="1">
        <v>516</v>
      </c>
      <c r="B71" s="1" t="s">
        <v>41</v>
      </c>
      <c r="C71" s="17">
        <v>0</v>
      </c>
      <c r="D71" s="306">
        <v>0</v>
      </c>
      <c r="E71" s="17">
        <v>0</v>
      </c>
      <c r="F71" s="306">
        <v>0</v>
      </c>
      <c r="G71" s="17">
        <f t="shared" si="5"/>
        <v>0</v>
      </c>
      <c r="H71" s="18" t="str">
        <f t="shared" si="3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17">
        <v>0</v>
      </c>
      <c r="D72" s="306">
        <v>0</v>
      </c>
      <c r="E72" s="17">
        <v>0</v>
      </c>
      <c r="F72" s="306">
        <v>0</v>
      </c>
      <c r="G72" s="17">
        <f t="shared" si="5"/>
        <v>0</v>
      </c>
      <c r="H72" s="18" t="str">
        <f t="shared" si="3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17">
        <v>21535</v>
      </c>
      <c r="D73" s="306">
        <v>21535</v>
      </c>
      <c r="E73" s="17">
        <v>2477</v>
      </c>
      <c r="F73" s="306">
        <v>2477</v>
      </c>
      <c r="G73" s="17">
        <f t="shared" si="5"/>
        <v>0</v>
      </c>
      <c r="H73" s="18">
        <f t="shared" si="3"/>
        <v>0</v>
      </c>
      <c r="I73" s="22">
        <f t="shared" si="4"/>
        <v>0.11502205711632227</v>
      </c>
    </row>
    <row r="74" spans="1:9">
      <c r="A74" s="1">
        <v>519</v>
      </c>
      <c r="B74" s="1" t="s">
        <v>44</v>
      </c>
      <c r="C74" s="17">
        <v>0</v>
      </c>
      <c r="D74" s="306">
        <v>0</v>
      </c>
      <c r="E74" s="17">
        <v>0</v>
      </c>
      <c r="F74" s="306">
        <v>0</v>
      </c>
      <c r="G74" s="17">
        <f t="shared" si="5"/>
        <v>0</v>
      </c>
      <c r="H74" s="18" t="str">
        <f t="shared" si="3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17">
        <v>0</v>
      </c>
      <c r="D75" s="306">
        <v>0</v>
      </c>
      <c r="E75" s="17">
        <v>0</v>
      </c>
      <c r="F75" s="306">
        <v>0</v>
      </c>
      <c r="G75" s="17">
        <f t="shared" si="5"/>
        <v>0</v>
      </c>
      <c r="H75" s="18" t="str">
        <f t="shared" si="3"/>
        <v/>
      </c>
      <c r="I75" s="22" t="str">
        <f t="shared" si="4"/>
        <v>N/A</v>
      </c>
    </row>
    <row r="76" spans="1:9">
      <c r="A76" s="1">
        <v>521</v>
      </c>
      <c r="B76" s="1" t="s">
        <v>54</v>
      </c>
      <c r="C76" s="17">
        <v>0</v>
      </c>
      <c r="D76" s="306">
        <v>0</v>
      </c>
      <c r="E76" s="17">
        <v>0</v>
      </c>
      <c r="F76" s="306">
        <v>0</v>
      </c>
      <c r="G76" s="17">
        <f t="shared" si="5"/>
        <v>0</v>
      </c>
      <c r="H76" s="18" t="str">
        <f t="shared" si="3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17">
        <v>1446894183</v>
      </c>
      <c r="D77" s="306">
        <v>1162556280.74</v>
      </c>
      <c r="E77" s="17">
        <v>166392831</v>
      </c>
      <c r="F77" s="306">
        <v>133693978</v>
      </c>
      <c r="G77" s="17">
        <f t="shared" si="5"/>
        <v>-284337902.25999999</v>
      </c>
      <c r="H77" s="18">
        <f t="shared" si="3"/>
        <v>-0.19651599653352858</v>
      </c>
      <c r="I77" s="22">
        <f t="shared" si="4"/>
        <v>0.11500000491580502</v>
      </c>
    </row>
    <row r="78" spans="1:9">
      <c r="A78" s="1">
        <v>523</v>
      </c>
      <c r="B78" s="1" t="s">
        <v>21</v>
      </c>
      <c r="C78" s="17">
        <v>1380979412</v>
      </c>
      <c r="D78" s="306">
        <v>1300758637.4100001</v>
      </c>
      <c r="E78" s="17">
        <v>158812632</v>
      </c>
      <c r="F78" s="306">
        <v>149587243</v>
      </c>
      <c r="G78" s="17">
        <f t="shared" si="5"/>
        <v>-80220774.589999914</v>
      </c>
      <c r="H78" s="18">
        <f t="shared" si="3"/>
        <v>-5.808976832522994E-2</v>
      </c>
      <c r="I78" s="22">
        <f t="shared" si="4"/>
        <v>0.11499999976771247</v>
      </c>
    </row>
    <row r="79" spans="1:9">
      <c r="A79" s="1">
        <v>524</v>
      </c>
      <c r="B79" s="1" t="s">
        <v>45</v>
      </c>
      <c r="C79" s="17">
        <v>37260</v>
      </c>
      <c r="D79" s="306">
        <v>37260</v>
      </c>
      <c r="E79" s="17">
        <v>4285</v>
      </c>
      <c r="F79" s="306">
        <v>4285</v>
      </c>
      <c r="G79" s="17">
        <f t="shared" si="5"/>
        <v>0</v>
      </c>
      <c r="H79" s="18">
        <f t="shared" si="3"/>
        <v>0</v>
      </c>
      <c r="I79" s="22">
        <f t="shared" si="4"/>
        <v>0.11500268384326355</v>
      </c>
    </row>
    <row r="80" spans="1:9">
      <c r="A80" s="1">
        <v>525</v>
      </c>
      <c r="B80" s="1" t="s">
        <v>46</v>
      </c>
      <c r="C80" s="17">
        <v>0</v>
      </c>
      <c r="D80" s="306">
        <v>0</v>
      </c>
      <c r="E80" s="17">
        <v>0</v>
      </c>
      <c r="F80" s="306">
        <v>0</v>
      </c>
      <c r="G80" s="17">
        <f t="shared" si="5"/>
        <v>0</v>
      </c>
      <c r="H80" s="18" t="str">
        <f t="shared" si="3"/>
        <v/>
      </c>
      <c r="I80" s="22" t="str">
        <f t="shared" si="4"/>
        <v>N/A</v>
      </c>
    </row>
    <row r="81" spans="1:9">
      <c r="A81" s="1">
        <v>526</v>
      </c>
      <c r="B81" s="1" t="s">
        <v>47</v>
      </c>
      <c r="C81" s="17">
        <v>137915544</v>
      </c>
      <c r="D81" s="306">
        <v>101451931.18000001</v>
      </c>
      <c r="E81" s="17">
        <v>15860288</v>
      </c>
      <c r="F81" s="306">
        <v>11666973</v>
      </c>
      <c r="G81" s="17">
        <f t="shared" si="5"/>
        <v>-36463612.819999993</v>
      </c>
      <c r="H81" s="18">
        <f t="shared" si="3"/>
        <v>-0.2643908483881251</v>
      </c>
      <c r="I81" s="22">
        <f t="shared" si="4"/>
        <v>0.11500000901214978</v>
      </c>
    </row>
    <row r="82" spans="1:9">
      <c r="A82" s="1">
        <v>527</v>
      </c>
      <c r="B82" s="1" t="s">
        <v>48</v>
      </c>
      <c r="C82" s="17">
        <v>0</v>
      </c>
      <c r="D82" s="306">
        <v>0</v>
      </c>
      <c r="E82" s="17">
        <v>0</v>
      </c>
      <c r="F82" s="306">
        <v>0</v>
      </c>
      <c r="G82" s="17">
        <f t="shared" si="5"/>
        <v>0</v>
      </c>
      <c r="H82" s="18" t="str">
        <f t="shared" si="3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17">
        <v>0</v>
      </c>
      <c r="D83" s="306">
        <v>0</v>
      </c>
      <c r="E83" s="17">
        <v>0</v>
      </c>
      <c r="F83" s="306">
        <v>0</v>
      </c>
      <c r="G83" s="17">
        <f t="shared" si="5"/>
        <v>0</v>
      </c>
      <c r="H83" s="18" t="str">
        <f t="shared" si="3"/>
        <v/>
      </c>
      <c r="I83" s="22" t="str">
        <f t="shared" si="4"/>
        <v>N/A</v>
      </c>
    </row>
    <row r="84" spans="1:9">
      <c r="A84" s="1">
        <v>529</v>
      </c>
      <c r="B84" s="1" t="s">
        <v>617</v>
      </c>
      <c r="C84" s="17">
        <v>59432324</v>
      </c>
      <c r="D84" s="306">
        <v>65494582</v>
      </c>
      <c r="E84" s="17">
        <v>6834718</v>
      </c>
      <c r="F84" s="306">
        <v>7531876</v>
      </c>
      <c r="G84" s="17">
        <f t="shared" si="5"/>
        <v>6062258</v>
      </c>
      <c r="H84" s="18">
        <f t="shared" si="3"/>
        <v>0.10200245277127751</v>
      </c>
      <c r="I84" s="22">
        <f t="shared" si="4"/>
        <v>0.11499998580035216</v>
      </c>
    </row>
    <row r="85" spans="1:9">
      <c r="A85" s="1">
        <v>531</v>
      </c>
      <c r="B85" s="1" t="s">
        <v>25</v>
      </c>
      <c r="C85" s="17">
        <v>649093</v>
      </c>
      <c r="D85" s="306">
        <v>994622</v>
      </c>
      <c r="E85" s="17">
        <v>74645</v>
      </c>
      <c r="F85" s="306">
        <v>114381</v>
      </c>
      <c r="G85" s="17">
        <f t="shared" si="5"/>
        <v>345529</v>
      </c>
      <c r="H85" s="18">
        <f t="shared" si="3"/>
        <v>0.53233304307053375</v>
      </c>
      <c r="I85" s="22">
        <f t="shared" si="4"/>
        <v>0.11499946713424798</v>
      </c>
    </row>
    <row r="86" spans="1:9">
      <c r="A86" s="1">
        <v>532</v>
      </c>
      <c r="B86" s="28" t="s">
        <v>52</v>
      </c>
      <c r="C86" s="26">
        <v>112556916</v>
      </c>
      <c r="D86" s="307">
        <v>111722897</v>
      </c>
      <c r="E86" s="26">
        <v>12944045</v>
      </c>
      <c r="F86" s="307">
        <v>12848132</v>
      </c>
      <c r="G86" s="26">
        <f t="shared" si="5"/>
        <v>-834019</v>
      </c>
      <c r="H86" s="23">
        <f t="shared" si="3"/>
        <v>-7.4098166376893593E-3</v>
      </c>
      <c r="I86" s="24">
        <f t="shared" si="4"/>
        <v>0.11499998966192221</v>
      </c>
    </row>
    <row r="87" spans="1:9">
      <c r="A87" s="7" t="s">
        <v>19</v>
      </c>
      <c r="B87" s="7" t="s">
        <v>26</v>
      </c>
      <c r="C87" s="15">
        <v>3088285073</v>
      </c>
      <c r="D87" s="15">
        <f>SUM(D56:D85)</f>
        <v>2770449984.3200002</v>
      </c>
      <c r="E87" s="15">
        <v>355152787</v>
      </c>
      <c r="F87" s="15">
        <f>SUM(F56:F85)</f>
        <v>318601753</v>
      </c>
      <c r="G87" s="15">
        <f>SUM(G56:G85)</f>
        <v>-317835088.67999989</v>
      </c>
      <c r="H87" s="19">
        <f t="shared" si="3"/>
        <v>-0.1029163654007873</v>
      </c>
      <c r="I87" s="25">
        <f t="shared" si="4"/>
        <v>0.11500000173372557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92D050"/>
  </sheetPr>
  <dimension ref="A1:J88"/>
  <sheetViews>
    <sheetView zoomScale="115" zoomScaleNormal="115"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"CARBON COUNTY "&amp;D3</f>
        <v>CARBON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210187464</v>
      </c>
      <c r="D6" s="17">
        <f>D25</f>
        <v>209967702</v>
      </c>
      <c r="E6" s="29">
        <v>19967854</v>
      </c>
      <c r="F6" s="17">
        <f>F25</f>
        <v>19946970</v>
      </c>
      <c r="G6" s="17">
        <f t="shared" ref="G6:G11" si="0">D6-C6</f>
        <v>-219762</v>
      </c>
      <c r="H6" s="18">
        <f>IF(E6=0,"",F6/E6-1)</f>
        <v>-1.0458810446030142E-3</v>
      </c>
      <c r="I6" s="22">
        <f>IF(D6=0,"N/A",F6/D6)</f>
        <v>9.5000182456633261E-2</v>
      </c>
    </row>
    <row r="7" spans="1:10">
      <c r="A7" s="1" t="s">
        <v>14</v>
      </c>
      <c r="B7" s="36" t="s">
        <v>70</v>
      </c>
      <c r="C7" s="29">
        <v>1685156224.9400001</v>
      </c>
      <c r="D7" s="17">
        <f>D42</f>
        <v>1954340516.3999999</v>
      </c>
      <c r="E7" s="29">
        <v>160089868</v>
      </c>
      <c r="F7" s="17">
        <f>F42</f>
        <v>185662297</v>
      </c>
      <c r="G7" s="17">
        <f t="shared" si="0"/>
        <v>269184291.4599998</v>
      </c>
      <c r="H7" s="18">
        <f t="shared" ref="H7:H14" si="1">IF(E7=0,"",F7/E7-1)</f>
        <v>0.15973796043107491</v>
      </c>
      <c r="I7" s="22">
        <f>IF(D7=0,"N/A",F7/D7)</f>
        <v>9.4999973362881462E-2</v>
      </c>
    </row>
    <row r="8" spans="1:10">
      <c r="A8" s="1" t="s">
        <v>17</v>
      </c>
      <c r="B8" s="36" t="s">
        <v>71</v>
      </c>
      <c r="C8" s="29">
        <v>132183722</v>
      </c>
      <c r="D8" s="17">
        <f>D49</f>
        <v>116917735.75</v>
      </c>
      <c r="E8" s="29">
        <v>12557470</v>
      </c>
      <c r="F8" s="17">
        <f>F49</f>
        <v>11107196</v>
      </c>
      <c r="G8" s="17">
        <f t="shared" si="0"/>
        <v>-15265986.25</v>
      </c>
      <c r="H8" s="18">
        <f t="shared" si="1"/>
        <v>-0.11549093885949957</v>
      </c>
      <c r="I8" s="22">
        <f>IF(D8=0,"N/A",F8/D8)</f>
        <v>9.5000094970621257E-2</v>
      </c>
    </row>
    <row r="9" spans="1:10">
      <c r="A9" s="1" t="s">
        <v>19</v>
      </c>
      <c r="B9" s="36" t="s">
        <v>20</v>
      </c>
      <c r="C9" s="29">
        <v>1552935943</v>
      </c>
      <c r="D9" s="17">
        <f>D87</f>
        <v>1533506812</v>
      </c>
      <c r="E9" s="29">
        <v>178587629</v>
      </c>
      <c r="F9" s="17">
        <f>F87</f>
        <v>176353281</v>
      </c>
      <c r="G9" s="17">
        <f t="shared" si="0"/>
        <v>-19429131</v>
      </c>
      <c r="H9" s="18">
        <f t="shared" si="1"/>
        <v>-1.2511213752661399E-2</v>
      </c>
      <c r="I9" s="22">
        <f>IF(D9=0,"N/A",F9/D9)</f>
        <v>0.11499999844800168</v>
      </c>
    </row>
    <row r="10" spans="1:10">
      <c r="B10" s="1" t="s">
        <v>23</v>
      </c>
      <c r="C10" s="29">
        <v>169829454</v>
      </c>
      <c r="D10" s="279">
        <f>'STATE ASSESSED'!C8</f>
        <v>253900762</v>
      </c>
      <c r="E10" s="29">
        <v>169829454</v>
      </c>
      <c r="F10" s="279">
        <f>D10</f>
        <v>253900762</v>
      </c>
      <c r="G10" s="17">
        <f t="shared" si="0"/>
        <v>84071308</v>
      </c>
      <c r="H10" s="18">
        <f t="shared" si="1"/>
        <v>0.49503372954375746</v>
      </c>
      <c r="I10" s="22">
        <f>IF(D10=0,"N/A",F10/D10)</f>
        <v>1</v>
      </c>
    </row>
    <row r="11" spans="1:10">
      <c r="B11" s="1" t="s">
        <v>66</v>
      </c>
      <c r="C11" s="280">
        <v>1479164969</v>
      </c>
      <c r="D11" s="279">
        <f>'STATE ASSESSED'!F8</f>
        <v>1565995548</v>
      </c>
      <c r="E11" s="29">
        <v>169569561</v>
      </c>
      <c r="F11" s="279">
        <f>'STATE ASSESSED'!I8</f>
        <v>179745646</v>
      </c>
      <c r="G11" s="17">
        <f t="shared" si="0"/>
        <v>86830579</v>
      </c>
      <c r="H11" s="18">
        <f>IF(E11=0,"",F11/E11-1)</f>
        <v>6.0011271716390091E-2</v>
      </c>
      <c r="I11" s="22">
        <f>F11/D11</f>
        <v>0.1147804323132086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3580463353.9400001</v>
      </c>
      <c r="D13" s="15">
        <f>SUM(D6:D9)</f>
        <v>3814732766.1499996</v>
      </c>
      <c r="E13" s="15">
        <v>371202821</v>
      </c>
      <c r="F13" s="15">
        <f>SUM(F6:F9)</f>
        <v>393069744</v>
      </c>
      <c r="G13" s="15">
        <f>SUM(G6:G9)</f>
        <v>234269412.2099998</v>
      </c>
      <c r="H13" s="19">
        <f t="shared" si="1"/>
        <v>5.8908288846220902E-2</v>
      </c>
      <c r="I13" s="21"/>
    </row>
    <row r="14" spans="1:10">
      <c r="B14" s="12" t="s">
        <v>74</v>
      </c>
      <c r="C14" s="16">
        <v>1648994423</v>
      </c>
      <c r="D14" s="16">
        <f>SUM(D10:D11)</f>
        <v>1819896310</v>
      </c>
      <c r="E14" s="16">
        <v>339399015</v>
      </c>
      <c r="F14" s="16">
        <f>SUM(F10:F11)</f>
        <v>433646408</v>
      </c>
      <c r="G14" s="16">
        <f>SUM(G10:G11)</f>
        <v>170901887</v>
      </c>
      <c r="H14" s="20">
        <f t="shared" si="1"/>
        <v>0.27768905870277782</v>
      </c>
      <c r="I14" s="21"/>
    </row>
    <row r="15" spans="1:10">
      <c r="B15" s="7" t="s">
        <v>72</v>
      </c>
      <c r="C15" s="15">
        <v>5229457776.9400005</v>
      </c>
      <c r="D15" s="483">
        <f>SUM(D13:D14)</f>
        <v>5634629076.1499996</v>
      </c>
      <c r="E15" s="15">
        <v>710601836</v>
      </c>
      <c r="F15" s="483">
        <f>SUM(F13:F14)</f>
        <v>826716152</v>
      </c>
      <c r="G15" s="15">
        <f>SUM(G13:G14)</f>
        <v>405171299.2099998</v>
      </c>
      <c r="H15" s="19">
        <f>IF(E15=0,"",F15/E15-1)</f>
        <v>0.16340278073810088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131202789</v>
      </c>
      <c r="D22" s="306">
        <v>130990824</v>
      </c>
      <c r="E22" s="29">
        <v>12464265</v>
      </c>
      <c r="F22" s="306">
        <v>12444127</v>
      </c>
      <c r="G22" s="17">
        <f>D22-C22</f>
        <v>-211965</v>
      </c>
      <c r="H22" s="18">
        <f>IF(E22=0,"",F22/E22-1)</f>
        <v>-1.6156588455075171E-3</v>
      </c>
      <c r="I22" s="22">
        <f>IF(D22=0,"N/A",F22/D22)</f>
        <v>9.4999990228323172E-2</v>
      </c>
    </row>
    <row r="23" spans="1:9">
      <c r="A23" s="1">
        <v>120</v>
      </c>
      <c r="B23" s="36" t="s">
        <v>76</v>
      </c>
      <c r="C23" s="29">
        <v>4719</v>
      </c>
      <c r="D23" s="306">
        <v>4719</v>
      </c>
      <c r="E23" s="29">
        <v>448</v>
      </c>
      <c r="F23" s="306">
        <v>448</v>
      </c>
      <c r="G23" s="17">
        <f>D23-C23</f>
        <v>0</v>
      </c>
      <c r="H23" s="18">
        <f>IF(E23=0,"",F23/E23-1)</f>
        <v>0</v>
      </c>
      <c r="I23" s="22">
        <f>IF(D23=0,"N/A",F23/D23)</f>
        <v>9.4935367662640394E-2</v>
      </c>
    </row>
    <row r="24" spans="1:9">
      <c r="A24" s="28">
        <v>130</v>
      </c>
      <c r="B24" s="37" t="s">
        <v>77</v>
      </c>
      <c r="C24" s="30">
        <v>78979956</v>
      </c>
      <c r="D24" s="307">
        <v>78972159</v>
      </c>
      <c r="E24" s="30">
        <v>7503141</v>
      </c>
      <c r="F24" s="307">
        <v>7502395</v>
      </c>
      <c r="G24" s="26">
        <f>D24-C24</f>
        <v>-7797</v>
      </c>
      <c r="H24" s="23">
        <f>IF(E24=0,"",F24/E24-1)</f>
        <v>-9.9425027465183113E-5</v>
      </c>
      <c r="I24" s="24">
        <f>IF(D24=0,"N/A",F24/D24)</f>
        <v>9.5000505178033698E-2</v>
      </c>
    </row>
    <row r="25" spans="1:9">
      <c r="A25" s="7" t="s">
        <v>15</v>
      </c>
      <c r="B25" s="7" t="s">
        <v>16</v>
      </c>
      <c r="C25" s="15">
        <v>210187464</v>
      </c>
      <c r="D25" s="15">
        <f>SUM(D22:D24)</f>
        <v>209967702</v>
      </c>
      <c r="E25" s="15">
        <v>19967854</v>
      </c>
      <c r="F25" s="15">
        <f>SUM(F22:F24)</f>
        <v>19946970</v>
      </c>
      <c r="G25" s="15">
        <f>SUM(G22:G24)</f>
        <v>-219762</v>
      </c>
      <c r="H25" s="19">
        <f>IF(E25=0,"",F25/E25-1)</f>
        <v>-1.0458810446030142E-3</v>
      </c>
      <c r="I25" s="25">
        <f>IF(D25=0,"N/A",F25/D25)</f>
        <v>9.5000182456633261E-2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124826.045996</v>
      </c>
      <c r="D29" s="306">
        <v>125203.095996</v>
      </c>
      <c r="E29" s="31">
        <v>1051.0850356039023</v>
      </c>
      <c r="F29" s="27">
        <f t="shared" ref="F29:F31" si="2">IF(D29&lt;&gt;0,D22/D29,0)</f>
        <v>1046.2267163440183</v>
      </c>
      <c r="G29" s="17">
        <f>D29-C29</f>
        <v>377.05000000000291</v>
      </c>
      <c r="H29" s="27">
        <f>F29-E29</f>
        <v>-4.858319259883956</v>
      </c>
      <c r="I29" s="2"/>
    </row>
    <row r="30" spans="1:9">
      <c r="A30" s="1">
        <v>120</v>
      </c>
      <c r="B30" s="36" t="s">
        <v>76</v>
      </c>
      <c r="C30" s="29">
        <v>13</v>
      </c>
      <c r="D30" s="306">
        <v>13</v>
      </c>
      <c r="E30" s="31">
        <v>363</v>
      </c>
      <c r="F30" s="27">
        <f t="shared" si="2"/>
        <v>363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1628800.4990120002</v>
      </c>
      <c r="D31" s="306">
        <v>1631720.769023</v>
      </c>
      <c r="E31" s="31">
        <v>48.489643788731499</v>
      </c>
      <c r="F31" s="27">
        <f t="shared" si="2"/>
        <v>48.398084095776341</v>
      </c>
      <c r="G31" s="17">
        <f>D31-C31</f>
        <v>2920.2700109998696</v>
      </c>
      <c r="H31" s="27">
        <f>F31-E31</f>
        <v>-9.1559692955158312E-2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331940396.20000005</v>
      </c>
      <c r="D38" s="306">
        <v>388014789.03999996</v>
      </c>
      <c r="E38" s="29">
        <v>31534352</v>
      </c>
      <c r="F38" s="306">
        <v>36861345</v>
      </c>
      <c r="G38" s="17">
        <f>D38-C38</f>
        <v>56074392.839999914</v>
      </c>
      <c r="H38" s="18">
        <f>IF(E38=0,"",F38/E38-1)</f>
        <v>0.16892666765437259</v>
      </c>
      <c r="I38" s="22">
        <f>IF(D38=0,"N/A",F38/D38)</f>
        <v>9.4999845472900288E-2</v>
      </c>
    </row>
    <row r="39" spans="1:9">
      <c r="A39" s="1">
        <v>300</v>
      </c>
      <c r="B39" s="36" t="s">
        <v>64</v>
      </c>
      <c r="C39" s="29">
        <v>868245452.73999989</v>
      </c>
      <c r="D39" s="306">
        <v>1077962386.3599999</v>
      </c>
      <c r="E39" s="29">
        <v>82483316</v>
      </c>
      <c r="F39" s="306">
        <v>102406440</v>
      </c>
      <c r="G39" s="17">
        <f>D39-C39</f>
        <v>209716933.62</v>
      </c>
      <c r="H39" s="18">
        <f>IF(E39=0,"",F39/E39-1)</f>
        <v>0.24154125908323087</v>
      </c>
      <c r="I39" s="22">
        <f>IF(D39=0,"N/A",F39/D39)</f>
        <v>9.500001233419661E-2</v>
      </c>
    </row>
    <row r="40" spans="1:9">
      <c r="A40" s="1">
        <v>400</v>
      </c>
      <c r="B40" s="36" t="s">
        <v>62</v>
      </c>
      <c r="C40" s="29">
        <v>66482729</v>
      </c>
      <c r="D40" s="306">
        <v>71175739</v>
      </c>
      <c r="E40" s="29">
        <v>6315862</v>
      </c>
      <c r="F40" s="306">
        <v>6761686</v>
      </c>
      <c r="G40" s="17">
        <f>D40-C40</f>
        <v>4693010</v>
      </c>
      <c r="H40" s="18">
        <f>IF(E40=0,"",F40/E40-1)</f>
        <v>7.0587989414588215E-2</v>
      </c>
      <c r="I40" s="22">
        <f>IF(D40=0,"N/A",F40/D40)</f>
        <v>9.4999870672224415E-2</v>
      </c>
    </row>
    <row r="41" spans="1:9">
      <c r="A41" s="28">
        <v>500</v>
      </c>
      <c r="B41" s="37" t="s">
        <v>63</v>
      </c>
      <c r="C41" s="30">
        <v>418487647</v>
      </c>
      <c r="D41" s="307">
        <v>417187602</v>
      </c>
      <c r="E41" s="30">
        <v>39756338</v>
      </c>
      <c r="F41" s="307">
        <v>39632826</v>
      </c>
      <c r="G41" s="26">
        <f>D41-C41</f>
        <v>-1300045</v>
      </c>
      <c r="H41" s="23">
        <f>IF(E41=0,"",F41/E41-1)</f>
        <v>-3.1067247692682098E-3</v>
      </c>
      <c r="I41" s="24">
        <f>IF(D41=0,"N/A",F41/D41)</f>
        <v>9.5000009132582039E-2</v>
      </c>
    </row>
    <row r="42" spans="1:9">
      <c r="A42" s="7" t="s">
        <v>14</v>
      </c>
      <c r="B42" s="7" t="s">
        <v>69</v>
      </c>
      <c r="C42" s="15">
        <v>1685156224.9400001</v>
      </c>
      <c r="D42" s="15">
        <f>SUM(D38:D41)</f>
        <v>1954340516.3999999</v>
      </c>
      <c r="E42" s="15">
        <v>160089868</v>
      </c>
      <c r="F42" s="15">
        <f>SUM(F38:F41)</f>
        <v>185662297</v>
      </c>
      <c r="G42" s="15">
        <f>SUM(G38:G41)</f>
        <v>269184291.45999992</v>
      </c>
      <c r="H42" s="19">
        <f>IF(E42=0,"",F42/E42-1)</f>
        <v>0.15973796043107491</v>
      </c>
      <c r="I42" s="25">
        <f>IF(D42=0,"N/A",F42/D42)</f>
        <v>9.4999973362881462E-2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22928938</v>
      </c>
      <c r="D47" s="306">
        <v>28723176.75</v>
      </c>
      <c r="E47" s="29">
        <v>2178255</v>
      </c>
      <c r="F47" s="306">
        <v>2728711</v>
      </c>
      <c r="G47" s="17">
        <f>D47-C47</f>
        <v>5794238.75</v>
      </c>
      <c r="H47" s="18">
        <f>IF(E47=0,"",F47/E47-1)</f>
        <v>0.2527050322391089</v>
      </c>
      <c r="I47" s="22">
        <f>IF(D47=0,"N/A",F47/D47)</f>
        <v>9.5000320603465277E-2</v>
      </c>
    </row>
    <row r="48" spans="1:9">
      <c r="A48" s="28">
        <v>730</v>
      </c>
      <c r="B48" s="37" t="s">
        <v>67</v>
      </c>
      <c r="C48" s="30">
        <v>109254784</v>
      </c>
      <c r="D48" s="307">
        <v>88194559</v>
      </c>
      <c r="E48" s="30">
        <v>10379215</v>
      </c>
      <c r="F48" s="307">
        <v>8378485</v>
      </c>
      <c r="G48" s="26">
        <f>D48-C48</f>
        <v>-21060225</v>
      </c>
      <c r="H48" s="23">
        <f>IF(E48=0,"",F48/E48-1)</f>
        <v>-0.19276313285735003</v>
      </c>
      <c r="I48" s="24">
        <f>IF(D48=0,"N/A",F48/D48)</f>
        <v>9.5000021486586261E-2</v>
      </c>
    </row>
    <row r="49" spans="1:9">
      <c r="A49" s="7" t="s">
        <v>17</v>
      </c>
      <c r="B49" s="7" t="s">
        <v>68</v>
      </c>
      <c r="C49" s="15">
        <v>132183722</v>
      </c>
      <c r="D49" s="15">
        <f>SUM(D47:D48)</f>
        <v>116917735.75</v>
      </c>
      <c r="E49" s="15">
        <v>12557470</v>
      </c>
      <c r="F49" s="15">
        <f>SUM(F47:F48)</f>
        <v>11107196</v>
      </c>
      <c r="G49" s="15">
        <f>SUM(G47:G48)</f>
        <v>-15265986.25</v>
      </c>
      <c r="H49" s="19">
        <f>IF(E49=0,"",F49/E49-1)</f>
        <v>-0.11549093885949957</v>
      </c>
      <c r="I49" s="25">
        <f>IF(D49=0,"N/A",F49/D49)</f>
        <v>9.5000094970621257E-2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06">
        <v>0</v>
      </c>
      <c r="E56" s="29">
        <v>0</v>
      </c>
      <c r="F56" s="306">
        <v>0</v>
      </c>
      <c r="G56" s="17">
        <f>D56-C56</f>
        <v>0</v>
      </c>
      <c r="H56" s="18" t="str">
        <f t="shared" ref="H56:H87" si="3">IF(E56=0,"",F56/E56-1)</f>
        <v/>
      </c>
      <c r="I56" s="22" t="str">
        <f t="shared" ref="I56:I87" si="4">IF(D56=0,"N/A",F56/D56)</f>
        <v>N/A</v>
      </c>
    </row>
    <row r="57" spans="1:9">
      <c r="A57" s="1">
        <v>502</v>
      </c>
      <c r="B57" s="1" t="s">
        <v>28</v>
      </c>
      <c r="C57" s="29">
        <v>0</v>
      </c>
      <c r="D57" s="306">
        <v>0</v>
      </c>
      <c r="E57" s="29">
        <v>0</v>
      </c>
      <c r="F57" s="306">
        <v>0</v>
      </c>
      <c r="G57" s="17">
        <f t="shared" ref="G57:G86" si="5">D57-C57</f>
        <v>0</v>
      </c>
      <c r="H57" s="18" t="str">
        <f t="shared" si="3"/>
        <v/>
      </c>
      <c r="I57" s="22" t="str">
        <f t="shared" si="4"/>
        <v>N/A</v>
      </c>
    </row>
    <row r="58" spans="1:9">
      <c r="A58" s="1">
        <v>503</v>
      </c>
      <c r="B58" s="1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5"/>
        <v>0</v>
      </c>
      <c r="H58" s="18" t="str">
        <f t="shared" si="3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29">
        <v>0</v>
      </c>
      <c r="D59" s="306">
        <v>0</v>
      </c>
      <c r="E59" s="29">
        <v>0</v>
      </c>
      <c r="F59" s="306">
        <v>0</v>
      </c>
      <c r="G59" s="17">
        <f t="shared" si="5"/>
        <v>0</v>
      </c>
      <c r="H59" s="18" t="str">
        <f t="shared" si="3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29">
        <v>0</v>
      </c>
      <c r="D60" s="306">
        <v>0</v>
      </c>
      <c r="E60" s="29">
        <v>0</v>
      </c>
      <c r="F60" s="306">
        <v>0</v>
      </c>
      <c r="G60" s="17">
        <f t="shared" si="5"/>
        <v>0</v>
      </c>
      <c r="H60" s="18" t="str">
        <f t="shared" si="3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29">
        <v>0</v>
      </c>
      <c r="D61" s="306">
        <v>0</v>
      </c>
      <c r="E61" s="29">
        <v>0</v>
      </c>
      <c r="F61" s="306">
        <v>0</v>
      </c>
      <c r="G61" s="17">
        <f t="shared" si="5"/>
        <v>0</v>
      </c>
      <c r="H61" s="18" t="str">
        <f t="shared" si="3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29">
        <v>5684500</v>
      </c>
      <c r="D62" s="306">
        <v>5853210</v>
      </c>
      <c r="E62" s="29">
        <v>653718</v>
      </c>
      <c r="F62" s="306">
        <v>673119</v>
      </c>
      <c r="G62" s="17">
        <f t="shared" si="5"/>
        <v>168710</v>
      </c>
      <c r="H62" s="18">
        <f t="shared" si="3"/>
        <v>2.9677934522225113E-2</v>
      </c>
      <c r="I62" s="22">
        <f t="shared" si="4"/>
        <v>0.11499997437303633</v>
      </c>
    </row>
    <row r="63" spans="1:9">
      <c r="A63" s="1">
        <v>508</v>
      </c>
      <c r="B63" s="1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5"/>
        <v>0</v>
      </c>
      <c r="H63" s="18" t="str">
        <f t="shared" si="3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29">
        <v>917454</v>
      </c>
      <c r="D64" s="306">
        <v>843561</v>
      </c>
      <c r="E64" s="29">
        <v>105507</v>
      </c>
      <c r="F64" s="306">
        <v>97010</v>
      </c>
      <c r="G64" s="17">
        <f t="shared" si="5"/>
        <v>-73893</v>
      </c>
      <c r="H64" s="18">
        <f t="shared" si="3"/>
        <v>-8.0534940809614541E-2</v>
      </c>
      <c r="I64" s="22">
        <f t="shared" si="4"/>
        <v>0.11500057494360218</v>
      </c>
    </row>
    <row r="65" spans="1:9">
      <c r="A65" s="1">
        <v>510</v>
      </c>
      <c r="B65" s="1" t="s">
        <v>35</v>
      </c>
      <c r="C65" s="29">
        <v>0</v>
      </c>
      <c r="D65" s="306">
        <v>0</v>
      </c>
      <c r="E65" s="29">
        <v>0</v>
      </c>
      <c r="F65" s="306">
        <v>0</v>
      </c>
      <c r="G65" s="17">
        <f t="shared" si="5"/>
        <v>0</v>
      </c>
      <c r="H65" s="18" t="str">
        <f t="shared" si="3"/>
        <v/>
      </c>
      <c r="I65" s="22" t="str">
        <f t="shared" si="4"/>
        <v>N/A</v>
      </c>
    </row>
    <row r="66" spans="1:9">
      <c r="A66" s="1">
        <v>511</v>
      </c>
      <c r="B66" s="1" t="s">
        <v>36</v>
      </c>
      <c r="C66" s="29">
        <v>0</v>
      </c>
      <c r="D66" s="306">
        <v>0</v>
      </c>
      <c r="E66" s="29">
        <v>0</v>
      </c>
      <c r="F66" s="306">
        <v>0</v>
      </c>
      <c r="G66" s="17">
        <f t="shared" si="5"/>
        <v>0</v>
      </c>
      <c r="H66" s="18" t="str">
        <f t="shared" si="3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29">
        <v>1058822</v>
      </c>
      <c r="D67" s="306">
        <v>933784</v>
      </c>
      <c r="E67" s="29">
        <v>121763</v>
      </c>
      <c r="F67" s="306">
        <v>107385</v>
      </c>
      <c r="G67" s="17">
        <f t="shared" si="5"/>
        <v>-125038</v>
      </c>
      <c r="H67" s="18">
        <f t="shared" si="3"/>
        <v>-0.11808184752346773</v>
      </c>
      <c r="I67" s="22">
        <f t="shared" si="4"/>
        <v>0.11499982865416414</v>
      </c>
    </row>
    <row r="68" spans="1:9">
      <c r="A68" s="1">
        <v>513</v>
      </c>
      <c r="B68" s="1" t="s">
        <v>38</v>
      </c>
      <c r="C68" s="29">
        <v>0</v>
      </c>
      <c r="D68" s="306">
        <v>0</v>
      </c>
      <c r="E68" s="29">
        <v>0</v>
      </c>
      <c r="F68" s="306">
        <v>0</v>
      </c>
      <c r="G68" s="17">
        <f t="shared" si="5"/>
        <v>0</v>
      </c>
      <c r="H68" s="18" t="str">
        <f t="shared" si="3"/>
        <v/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29">
        <v>0</v>
      </c>
      <c r="D69" s="306">
        <v>0</v>
      </c>
      <c r="E69" s="29">
        <v>0</v>
      </c>
      <c r="F69" s="306">
        <v>0</v>
      </c>
      <c r="G69" s="17">
        <f t="shared" si="5"/>
        <v>0</v>
      </c>
      <c r="H69" s="18" t="str">
        <f t="shared" si="3"/>
        <v/>
      </c>
      <c r="I69" s="22" t="str">
        <f t="shared" si="4"/>
        <v>N/A</v>
      </c>
    </row>
    <row r="70" spans="1:9">
      <c r="A70" s="1">
        <v>515</v>
      </c>
      <c r="B70" s="1" t="s">
        <v>40</v>
      </c>
      <c r="C70" s="29">
        <v>0</v>
      </c>
      <c r="D70" s="306">
        <v>0</v>
      </c>
      <c r="E70" s="29">
        <v>0</v>
      </c>
      <c r="F70" s="306">
        <v>0</v>
      </c>
      <c r="G70" s="17">
        <f t="shared" si="5"/>
        <v>0</v>
      </c>
      <c r="H70" s="18" t="str">
        <f t="shared" si="3"/>
        <v/>
      </c>
      <c r="I70" s="22" t="str">
        <f t="shared" si="4"/>
        <v>N/A</v>
      </c>
    </row>
    <row r="71" spans="1:9">
      <c r="A71" s="1">
        <v>516</v>
      </c>
      <c r="B71" s="1" t="s">
        <v>41</v>
      </c>
      <c r="C71" s="29">
        <v>0</v>
      </c>
      <c r="D71" s="306">
        <v>0</v>
      </c>
      <c r="E71" s="29">
        <v>0</v>
      </c>
      <c r="F71" s="306">
        <v>0</v>
      </c>
      <c r="G71" s="17">
        <f t="shared" si="5"/>
        <v>0</v>
      </c>
      <c r="H71" s="18" t="str">
        <f t="shared" si="3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29">
        <v>0</v>
      </c>
      <c r="D72" s="306">
        <v>0</v>
      </c>
      <c r="E72" s="29">
        <v>0</v>
      </c>
      <c r="F72" s="306">
        <v>0</v>
      </c>
      <c r="G72" s="17">
        <f t="shared" si="5"/>
        <v>0</v>
      </c>
      <c r="H72" s="18" t="str">
        <f t="shared" si="3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29">
        <v>0</v>
      </c>
      <c r="D73" s="306">
        <v>0</v>
      </c>
      <c r="E73" s="29">
        <v>0</v>
      </c>
      <c r="F73" s="306">
        <v>0</v>
      </c>
      <c r="G73" s="17">
        <f t="shared" si="5"/>
        <v>0</v>
      </c>
      <c r="H73" s="18" t="str">
        <f t="shared" si="3"/>
        <v/>
      </c>
      <c r="I73" s="22" t="str">
        <f t="shared" si="4"/>
        <v>N/A</v>
      </c>
    </row>
    <row r="74" spans="1:9">
      <c r="A74" s="1">
        <v>519</v>
      </c>
      <c r="B74" s="1" t="s">
        <v>44</v>
      </c>
      <c r="C74" s="29">
        <v>0</v>
      </c>
      <c r="D74" s="306">
        <v>0</v>
      </c>
      <c r="E74" s="29">
        <v>0</v>
      </c>
      <c r="F74" s="306">
        <v>0</v>
      </c>
      <c r="G74" s="17">
        <f t="shared" si="5"/>
        <v>0</v>
      </c>
      <c r="H74" s="18" t="str">
        <f t="shared" si="3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29">
        <v>0</v>
      </c>
      <c r="D75" s="306">
        <v>0</v>
      </c>
      <c r="E75" s="29">
        <v>0</v>
      </c>
      <c r="F75" s="306">
        <v>0</v>
      </c>
      <c r="G75" s="17">
        <f t="shared" si="5"/>
        <v>0</v>
      </c>
      <c r="H75" s="18" t="str">
        <f t="shared" si="3"/>
        <v/>
      </c>
      <c r="I75" s="22" t="str">
        <f t="shared" si="4"/>
        <v>N/A</v>
      </c>
    </row>
    <row r="76" spans="1:9">
      <c r="A76" s="1">
        <v>521</v>
      </c>
      <c r="B76" s="1" t="s">
        <v>54</v>
      </c>
      <c r="C76" s="29">
        <v>0</v>
      </c>
      <c r="D76" s="306">
        <v>0</v>
      </c>
      <c r="E76" s="29">
        <v>0</v>
      </c>
      <c r="F76" s="306">
        <v>0</v>
      </c>
      <c r="G76" s="17">
        <f t="shared" si="5"/>
        <v>0</v>
      </c>
      <c r="H76" s="18" t="str">
        <f t="shared" si="3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29">
        <v>538399681</v>
      </c>
      <c r="D77" s="306">
        <v>545392811</v>
      </c>
      <c r="E77" s="29">
        <v>61915956</v>
      </c>
      <c r="F77" s="306">
        <v>62720175</v>
      </c>
      <c r="G77" s="17">
        <f t="shared" si="5"/>
        <v>6993130</v>
      </c>
      <c r="H77" s="18">
        <f t="shared" si="3"/>
        <v>1.2988881250577844E-2</v>
      </c>
      <c r="I77" s="22">
        <f t="shared" si="4"/>
        <v>0.11500000318119338</v>
      </c>
    </row>
    <row r="78" spans="1:9">
      <c r="A78" s="1">
        <v>523</v>
      </c>
      <c r="B78" s="1" t="s">
        <v>21</v>
      </c>
      <c r="C78" s="29">
        <v>176800</v>
      </c>
      <c r="D78" s="306">
        <v>171460</v>
      </c>
      <c r="E78" s="29">
        <v>20332</v>
      </c>
      <c r="F78" s="306">
        <v>19718</v>
      </c>
      <c r="G78" s="17">
        <f t="shared" si="5"/>
        <v>-5340</v>
      </c>
      <c r="H78" s="18">
        <f t="shared" si="3"/>
        <v>-3.0198701554200236E-2</v>
      </c>
      <c r="I78" s="22">
        <f t="shared" si="4"/>
        <v>0.11500058322640849</v>
      </c>
    </row>
    <row r="79" spans="1:9">
      <c r="A79" s="1">
        <v>524</v>
      </c>
      <c r="B79" s="1" t="s">
        <v>45</v>
      </c>
      <c r="C79" s="29">
        <v>3022580</v>
      </c>
      <c r="D79" s="306">
        <v>16119840</v>
      </c>
      <c r="E79" s="29">
        <v>347597</v>
      </c>
      <c r="F79" s="306">
        <v>1853782</v>
      </c>
      <c r="G79" s="17">
        <f t="shared" si="5"/>
        <v>13097260</v>
      </c>
      <c r="H79" s="18">
        <f t="shared" si="3"/>
        <v>4.3331357865574214</v>
      </c>
      <c r="I79" s="22">
        <f t="shared" si="4"/>
        <v>0.11500002481414208</v>
      </c>
    </row>
    <row r="80" spans="1:9">
      <c r="A80" s="1">
        <v>525</v>
      </c>
      <c r="B80" s="1" t="s">
        <v>46</v>
      </c>
      <c r="C80" s="29">
        <v>0</v>
      </c>
      <c r="D80" s="306">
        <v>0</v>
      </c>
      <c r="E80" s="29">
        <v>0</v>
      </c>
      <c r="F80" s="306">
        <v>0</v>
      </c>
      <c r="G80" s="17">
        <f t="shared" si="5"/>
        <v>0</v>
      </c>
      <c r="H80" s="18" t="str">
        <f t="shared" si="3"/>
        <v/>
      </c>
      <c r="I80" s="22" t="str">
        <f t="shared" si="4"/>
        <v>N/A</v>
      </c>
    </row>
    <row r="81" spans="1:9">
      <c r="A81" s="1">
        <v>526</v>
      </c>
      <c r="B81" s="1" t="s">
        <v>47</v>
      </c>
      <c r="C81" s="29">
        <v>909528802</v>
      </c>
      <c r="D81" s="306">
        <v>878305061</v>
      </c>
      <c r="E81" s="29">
        <v>104595811</v>
      </c>
      <c r="F81" s="306">
        <v>101005080</v>
      </c>
      <c r="G81" s="17">
        <f t="shared" si="5"/>
        <v>-31223741</v>
      </c>
      <c r="H81" s="18">
        <f t="shared" si="3"/>
        <v>-3.4329587061569744E-2</v>
      </c>
      <c r="I81" s="22">
        <f t="shared" si="4"/>
        <v>0.1149999977058085</v>
      </c>
    </row>
    <row r="82" spans="1:9">
      <c r="A82" s="1">
        <v>527</v>
      </c>
      <c r="B82" s="1" t="s">
        <v>48</v>
      </c>
      <c r="C82" s="29">
        <v>0</v>
      </c>
      <c r="D82" s="306">
        <v>0</v>
      </c>
      <c r="E82" s="29">
        <v>0</v>
      </c>
      <c r="F82" s="306">
        <v>0</v>
      </c>
      <c r="G82" s="17">
        <f t="shared" si="5"/>
        <v>0</v>
      </c>
      <c r="H82" s="18" t="str">
        <f t="shared" si="3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29">
        <v>0</v>
      </c>
      <c r="D83" s="306">
        <v>0</v>
      </c>
      <c r="E83" s="29">
        <v>0</v>
      </c>
      <c r="F83" s="306">
        <v>0</v>
      </c>
      <c r="G83" s="17">
        <f t="shared" si="5"/>
        <v>0</v>
      </c>
      <c r="H83" s="18" t="str">
        <f t="shared" si="3"/>
        <v/>
      </c>
      <c r="I83" s="22" t="str">
        <f t="shared" si="4"/>
        <v>N/A</v>
      </c>
    </row>
    <row r="84" spans="1:9">
      <c r="A84" s="1">
        <v>529</v>
      </c>
      <c r="B84" s="1" t="s">
        <v>617</v>
      </c>
      <c r="C84" s="29">
        <v>87674960</v>
      </c>
      <c r="D84" s="306">
        <v>79027150</v>
      </c>
      <c r="E84" s="29">
        <v>10082621</v>
      </c>
      <c r="F84" s="306">
        <v>9088122</v>
      </c>
      <c r="G84" s="17">
        <f t="shared" si="5"/>
        <v>-8647810</v>
      </c>
      <c r="H84" s="18">
        <f t="shared" si="3"/>
        <v>-9.8634968030634096E-2</v>
      </c>
      <c r="I84" s="22">
        <f t="shared" si="4"/>
        <v>0.11499999683653023</v>
      </c>
    </row>
    <row r="85" spans="1:9">
      <c r="A85" s="1">
        <v>531</v>
      </c>
      <c r="B85" s="1" t="s">
        <v>25</v>
      </c>
      <c r="C85" s="29">
        <v>6472344</v>
      </c>
      <c r="D85" s="306">
        <v>6859935</v>
      </c>
      <c r="E85" s="29">
        <v>744324</v>
      </c>
      <c r="F85" s="306">
        <v>788890</v>
      </c>
      <c r="G85" s="17">
        <f t="shared" si="5"/>
        <v>387591</v>
      </c>
      <c r="H85" s="18">
        <f t="shared" si="3"/>
        <v>5.9874463271371026E-2</v>
      </c>
      <c r="I85" s="22">
        <f t="shared" si="4"/>
        <v>0.11499963192071062</v>
      </c>
    </row>
    <row r="86" spans="1:9">
      <c r="A86" s="1">
        <v>532</v>
      </c>
      <c r="B86" s="28" t="s">
        <v>52</v>
      </c>
      <c r="C86" s="30">
        <v>72898620</v>
      </c>
      <c r="D86" s="307">
        <v>72048260</v>
      </c>
      <c r="E86" s="30">
        <v>8383343</v>
      </c>
      <c r="F86" s="307">
        <v>8285550.75</v>
      </c>
      <c r="G86" s="26">
        <f t="shared" si="5"/>
        <v>-850360</v>
      </c>
      <c r="H86" s="23">
        <f t="shared" si="3"/>
        <v>-1.1665066072090835E-2</v>
      </c>
      <c r="I86" s="24">
        <f t="shared" si="4"/>
        <v>0.11500001179764785</v>
      </c>
    </row>
    <row r="87" spans="1:9">
      <c r="A87" s="7" t="s">
        <v>19</v>
      </c>
      <c r="B87" s="7" t="s">
        <v>26</v>
      </c>
      <c r="C87" s="15">
        <v>1552935943</v>
      </c>
      <c r="D87" s="15">
        <f>SUM(D56:D85)</f>
        <v>1533506812</v>
      </c>
      <c r="E87" s="15">
        <v>178587629</v>
      </c>
      <c r="F87" s="15">
        <f>SUM(F56:F85)</f>
        <v>176353281</v>
      </c>
      <c r="G87" s="15">
        <f>SUM(G56:G85)</f>
        <v>-19429131</v>
      </c>
      <c r="H87" s="19">
        <f t="shared" si="3"/>
        <v>-1.2511213752661399E-2</v>
      </c>
      <c r="I87" s="25">
        <f t="shared" si="4"/>
        <v>0.11499999844800168</v>
      </c>
    </row>
    <row r="88" spans="1:9">
      <c r="C88" s="1"/>
      <c r="E88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92D050"/>
  </sheetPr>
  <dimension ref="A1:J88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"CONVERSE COUNTY "&amp;D3</f>
        <v>CONVERSE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242286575</v>
      </c>
      <c r="D6" s="17">
        <f>D25</f>
        <v>226140617</v>
      </c>
      <c r="E6" s="29">
        <v>23017218</v>
      </c>
      <c r="F6" s="17">
        <f>F25</f>
        <v>21483395</v>
      </c>
      <c r="G6" s="17">
        <f t="shared" ref="G6:G11" si="0">D6-C6</f>
        <v>-16145958</v>
      </c>
      <c r="H6" s="18">
        <f t="shared" ref="H6:H15" si="1">IF(E6=0,"",F6/E6-1)</f>
        <v>-6.6638070682564665E-2</v>
      </c>
      <c r="I6" s="22">
        <f>IF(D6=0,"N/A",F6/D6)</f>
        <v>9.5000160895466201E-2</v>
      </c>
    </row>
    <row r="7" spans="1:10">
      <c r="A7" s="1" t="s">
        <v>14</v>
      </c>
      <c r="B7" s="36" t="s">
        <v>70</v>
      </c>
      <c r="C7" s="29">
        <v>1485806164.26</v>
      </c>
      <c r="D7" s="17">
        <f>D42</f>
        <v>1714687316.25</v>
      </c>
      <c r="E7" s="29">
        <v>141151936</v>
      </c>
      <c r="F7" s="17">
        <f>F42</f>
        <v>162895393</v>
      </c>
      <c r="G7" s="17">
        <f t="shared" si="0"/>
        <v>228881151.99000001</v>
      </c>
      <c r="H7" s="18">
        <f t="shared" si="1"/>
        <v>0.15404292435634748</v>
      </c>
      <c r="I7" s="22">
        <f>IF(D7=0,"N/A",F7/D7)</f>
        <v>9.5000057127762633E-2</v>
      </c>
    </row>
    <row r="8" spans="1:10">
      <c r="A8" s="1" t="s">
        <v>17</v>
      </c>
      <c r="B8" s="36" t="s">
        <v>71</v>
      </c>
      <c r="C8" s="29">
        <v>145150707.61000001</v>
      </c>
      <c r="D8" s="17">
        <f>D49</f>
        <v>102815705.86</v>
      </c>
      <c r="E8" s="29">
        <v>13789321</v>
      </c>
      <c r="F8" s="17">
        <f>F49</f>
        <v>9767505</v>
      </c>
      <c r="G8" s="17">
        <f t="shared" si="0"/>
        <v>-42335001.750000015</v>
      </c>
      <c r="H8" s="18">
        <f t="shared" si="1"/>
        <v>-0.29166164164283359</v>
      </c>
      <c r="I8" s="22">
        <f>IF(D8=0,"N/A",F8/D8)</f>
        <v>9.5000125888354228E-2</v>
      </c>
    </row>
    <row r="9" spans="1:10">
      <c r="A9" s="1" t="s">
        <v>19</v>
      </c>
      <c r="B9" s="36" t="s">
        <v>20</v>
      </c>
      <c r="C9" s="29">
        <v>3070519910</v>
      </c>
      <c r="D9" s="17">
        <f>D87</f>
        <v>2982293486.6399999</v>
      </c>
      <c r="E9" s="29">
        <v>353109781</v>
      </c>
      <c r="F9" s="17">
        <f>F87</f>
        <v>342963768</v>
      </c>
      <c r="G9" s="17">
        <f t="shared" si="0"/>
        <v>-88226423.360000134</v>
      </c>
      <c r="H9" s="18">
        <f t="shared" si="1"/>
        <v>-2.8733310562133685E-2</v>
      </c>
      <c r="I9" s="22">
        <f>IF(D9=0,"N/A",F9/D9)</f>
        <v>0.11500000571251626</v>
      </c>
    </row>
    <row r="10" spans="1:10">
      <c r="B10" s="1" t="s">
        <v>23</v>
      </c>
      <c r="C10" s="29">
        <v>3113654364</v>
      </c>
      <c r="D10" s="279">
        <f>'MINERAL VALUE DETAIL'!X8</f>
        <v>2891873279</v>
      </c>
      <c r="E10" s="29">
        <v>3113654364</v>
      </c>
      <c r="F10" s="279">
        <f>D10</f>
        <v>2891873279</v>
      </c>
      <c r="G10" s="17">
        <f t="shared" si="0"/>
        <v>-221781085</v>
      </c>
      <c r="H10" s="18">
        <f t="shared" si="1"/>
        <v>-7.1228549823714515E-2</v>
      </c>
      <c r="I10" s="22">
        <f>IF(D10=0,"N/A",F10/D10)</f>
        <v>1</v>
      </c>
    </row>
    <row r="11" spans="1:10">
      <c r="B11" s="1" t="s">
        <v>66</v>
      </c>
      <c r="C11" s="280">
        <v>1511133431</v>
      </c>
      <c r="D11" s="279">
        <f>'STATE ASSESSED'!F9</f>
        <v>1566131821</v>
      </c>
      <c r="E11" s="29">
        <v>173482282</v>
      </c>
      <c r="F11" s="279">
        <f>'STATE ASSESSED'!I9</f>
        <v>179899190</v>
      </c>
      <c r="G11" s="17">
        <f t="shared" si="0"/>
        <v>54998390</v>
      </c>
      <c r="H11" s="18">
        <f>IF(E11=0,"",F11/E11-1)</f>
        <v>3.6988837857228507E-2</v>
      </c>
      <c r="I11" s="22">
        <f>F11/D11</f>
        <v>0.11486848526271021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4943763356.8699999</v>
      </c>
      <c r="D13" s="15">
        <f>SUM(D6:D9)</f>
        <v>5025937125.75</v>
      </c>
      <c r="E13" s="15">
        <v>531068256</v>
      </c>
      <c r="F13" s="15">
        <f>SUM(F6:F9)</f>
        <v>537110061</v>
      </c>
      <c r="G13" s="15">
        <f>SUM(G6:G9)</f>
        <v>82173768.879999876</v>
      </c>
      <c r="H13" s="19">
        <f t="shared" si="1"/>
        <v>1.1376701453607474E-2</v>
      </c>
      <c r="I13" s="21"/>
    </row>
    <row r="14" spans="1:10">
      <c r="B14" s="12" t="s">
        <v>74</v>
      </c>
      <c r="C14" s="16">
        <v>4624787795</v>
      </c>
      <c r="D14" s="16">
        <f>SUM(D10:D11)</f>
        <v>4458005100</v>
      </c>
      <c r="E14" s="16">
        <v>3287136646</v>
      </c>
      <c r="F14" s="16">
        <f>SUM(F10:F11)</f>
        <v>3071772469</v>
      </c>
      <c r="G14" s="16">
        <f>SUM(G10:G11)</f>
        <v>-166782695</v>
      </c>
      <c r="H14" s="20">
        <f t="shared" si="1"/>
        <v>-6.5517257173372756E-2</v>
      </c>
      <c r="I14" s="21"/>
    </row>
    <row r="15" spans="1:10">
      <c r="B15" s="7" t="s">
        <v>72</v>
      </c>
      <c r="C15" s="15">
        <v>9568551151.8699989</v>
      </c>
      <c r="D15" s="483">
        <f>SUM(D13:D14)</f>
        <v>9483942225.75</v>
      </c>
      <c r="E15" s="15">
        <v>3818204902</v>
      </c>
      <c r="F15" s="483">
        <f>SUM(F13:F14)</f>
        <v>3608882530</v>
      </c>
      <c r="G15" s="15">
        <f>SUM(G13:G14)</f>
        <v>-84608926.120000124</v>
      </c>
      <c r="H15" s="19">
        <f t="shared" si="1"/>
        <v>-5.4822194558064585E-2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97434846</v>
      </c>
      <c r="D22" s="306">
        <v>87497215</v>
      </c>
      <c r="E22" s="29">
        <v>9256316</v>
      </c>
      <c r="F22" s="306">
        <v>8312227</v>
      </c>
      <c r="G22" s="17">
        <f>D22-C22</f>
        <v>-9937631</v>
      </c>
      <c r="H22" s="18">
        <f>IF(E22=0,"",F22/E22-1)</f>
        <v>-0.10199403304727284</v>
      </c>
      <c r="I22" s="22">
        <f>IF(D22=0,"N/A",F22/D22)</f>
        <v>9.4999903711220982E-2</v>
      </c>
    </row>
    <row r="23" spans="1:9">
      <c r="A23" s="1">
        <v>120</v>
      </c>
      <c r="B23" s="36" t="s">
        <v>76</v>
      </c>
      <c r="C23" s="29">
        <v>1951168</v>
      </c>
      <c r="D23" s="306">
        <v>1772780</v>
      </c>
      <c r="E23" s="29">
        <v>185362</v>
      </c>
      <c r="F23" s="306">
        <v>168412</v>
      </c>
      <c r="G23" s="17">
        <f>D23-C23</f>
        <v>-178388</v>
      </c>
      <c r="H23" s="18">
        <f>IF(E23=0,"",F23/E23-1)</f>
        <v>-9.1442690519092373E-2</v>
      </c>
      <c r="I23" s="22">
        <f>IF(D23=0,"N/A",F23/D23)</f>
        <v>9.4998815419849045E-2</v>
      </c>
    </row>
    <row r="24" spans="1:9">
      <c r="A24" s="28">
        <v>130</v>
      </c>
      <c r="B24" s="37" t="s">
        <v>77</v>
      </c>
      <c r="C24" s="30">
        <v>142900561</v>
      </c>
      <c r="D24" s="307">
        <v>136870622</v>
      </c>
      <c r="E24" s="30">
        <v>13575540</v>
      </c>
      <c r="F24" s="307">
        <v>13002756</v>
      </c>
      <c r="G24" s="26">
        <f>D24-C24</f>
        <v>-6029939</v>
      </c>
      <c r="H24" s="23">
        <f>IF(E24=0,"",F24/E24-1)</f>
        <v>-4.2192354779257424E-2</v>
      </c>
      <c r="I24" s="24">
        <f>IF(D24=0,"N/A",F24/D24)</f>
        <v>9.5000342732423623E-2</v>
      </c>
    </row>
    <row r="25" spans="1:9">
      <c r="A25" s="7" t="s">
        <v>15</v>
      </c>
      <c r="B25" s="7" t="s">
        <v>16</v>
      </c>
      <c r="C25" s="15">
        <v>242286575</v>
      </c>
      <c r="D25" s="15">
        <f>SUM(D22:D24)</f>
        <v>226140617</v>
      </c>
      <c r="E25" s="15">
        <v>23017218</v>
      </c>
      <c r="F25" s="15">
        <f>SUM(F22:F24)</f>
        <v>21483395</v>
      </c>
      <c r="G25" s="15">
        <f>SUM(G22:G24)</f>
        <v>-16145958</v>
      </c>
      <c r="H25" s="19">
        <f>IF(E25=0,"",F25/E25-1)</f>
        <v>-6.6638070682564665E-2</v>
      </c>
      <c r="I25" s="25">
        <f>IF(D25=0,"N/A",F25/D25)</f>
        <v>9.5000160895466201E-2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42229.66</v>
      </c>
      <c r="D29" s="306">
        <v>42528.778000000006</v>
      </c>
      <c r="E29" s="31">
        <v>2307.2609630293018</v>
      </c>
      <c r="F29" s="27">
        <f>IF(D29&lt;&gt;0,D22/D29,0)</f>
        <v>2057.3648977170233</v>
      </c>
      <c r="G29" s="17">
        <f>D29-C29</f>
        <v>299.11800000000221</v>
      </c>
      <c r="H29" s="27">
        <f>F29-E29</f>
        <v>-249.89606531227855</v>
      </c>
      <c r="I29" s="2"/>
    </row>
    <row r="30" spans="1:9">
      <c r="A30" s="1">
        <v>120</v>
      </c>
      <c r="B30" s="36" t="s">
        <v>76</v>
      </c>
      <c r="C30" s="29">
        <v>4851.95</v>
      </c>
      <c r="D30" s="306">
        <v>4797.29</v>
      </c>
      <c r="E30" s="31">
        <v>402.14099485773761</v>
      </c>
      <c r="F30" s="27">
        <f>IF(D30&lt;&gt;0,D23/D30,0)</f>
        <v>369.53780155045871</v>
      </c>
      <c r="G30" s="17">
        <f>D30-C30</f>
        <v>-54.659999999999854</v>
      </c>
      <c r="H30" s="27">
        <f>F30-E30</f>
        <v>-32.6031933072789</v>
      </c>
      <c r="I30" s="2"/>
    </row>
    <row r="31" spans="1:9">
      <c r="A31" s="1">
        <v>130</v>
      </c>
      <c r="B31" s="36" t="s">
        <v>77</v>
      </c>
      <c r="C31" s="29">
        <v>1873541.4414000001</v>
      </c>
      <c r="D31" s="306">
        <v>1872368.5664000001</v>
      </c>
      <c r="E31" s="31">
        <v>76.272965114247938</v>
      </c>
      <c r="F31" s="27">
        <f>IF(D31&lt;&gt;0,D24/D31,0)</f>
        <v>73.100256250915876</v>
      </c>
      <c r="G31" s="17">
        <f>D31-C31</f>
        <v>-1172.875</v>
      </c>
      <c r="H31" s="27">
        <f>F31-E31</f>
        <v>-3.1727088633320619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251071187.92999998</v>
      </c>
      <c r="D38" s="306">
        <v>300761516.15999997</v>
      </c>
      <c r="E38" s="29">
        <v>23852012</v>
      </c>
      <c r="F38" s="306">
        <v>28572382</v>
      </c>
      <c r="G38" s="17">
        <f>D38-C38</f>
        <v>49690328.229999989</v>
      </c>
      <c r="H38" s="18">
        <f>IF(E38=0,"",F38/E38-1)</f>
        <v>0.19790238240698521</v>
      </c>
      <c r="I38" s="22">
        <f>IF(D38=0,"N/A",F38/D38)</f>
        <v>9.5000126228915474E-2</v>
      </c>
    </row>
    <row r="39" spans="1:9">
      <c r="A39" s="1">
        <v>300</v>
      </c>
      <c r="B39" s="36" t="s">
        <v>64</v>
      </c>
      <c r="C39" s="29">
        <v>905786186.33000004</v>
      </c>
      <c r="D39" s="306">
        <v>1075559596.0900002</v>
      </c>
      <c r="E39" s="29">
        <v>86049757</v>
      </c>
      <c r="F39" s="306">
        <v>102178185</v>
      </c>
      <c r="G39" s="17">
        <f>D39-C39</f>
        <v>169773409.76000011</v>
      </c>
      <c r="H39" s="18">
        <f>IF(E39=0,"",F39/E39-1)</f>
        <v>0.18743141831301169</v>
      </c>
      <c r="I39" s="22">
        <f>IF(D39=0,"N/A",F39/D39)</f>
        <v>9.5000021729572282E-2</v>
      </c>
    </row>
    <row r="40" spans="1:9">
      <c r="A40" s="1">
        <v>400</v>
      </c>
      <c r="B40" s="36" t="s">
        <v>62</v>
      </c>
      <c r="C40" s="29">
        <v>77186716</v>
      </c>
      <c r="D40" s="306">
        <v>77657350</v>
      </c>
      <c r="E40" s="29">
        <v>7332759</v>
      </c>
      <c r="F40" s="306">
        <v>7377473</v>
      </c>
      <c r="G40" s="17">
        <f>D40-C40</f>
        <v>470634</v>
      </c>
      <c r="H40" s="18">
        <f>IF(E40=0,"",F40/E40-1)</f>
        <v>6.0978412082000055E-3</v>
      </c>
      <c r="I40" s="22">
        <f>IF(D40=0,"N/A",F40/D40)</f>
        <v>9.5000318707759143E-2</v>
      </c>
    </row>
    <row r="41" spans="1:9">
      <c r="A41" s="28">
        <v>500</v>
      </c>
      <c r="B41" s="37" t="s">
        <v>63</v>
      </c>
      <c r="C41" s="30">
        <v>251762074</v>
      </c>
      <c r="D41" s="307">
        <v>260708854</v>
      </c>
      <c r="E41" s="30">
        <v>23917408</v>
      </c>
      <c r="F41" s="307">
        <v>24767353</v>
      </c>
      <c r="G41" s="26">
        <f>D41-C41</f>
        <v>8946780</v>
      </c>
      <c r="H41" s="23">
        <f>IF(E41=0,"",F41/E41-1)</f>
        <v>3.5536668521940262E-2</v>
      </c>
      <c r="I41" s="24">
        <f>IF(D41=0,"N/A",F41/D41)</f>
        <v>9.5000045529715693E-2</v>
      </c>
    </row>
    <row r="42" spans="1:9">
      <c r="A42" s="7" t="s">
        <v>14</v>
      </c>
      <c r="B42" s="7" t="s">
        <v>69</v>
      </c>
      <c r="C42" s="15">
        <v>1485806164.26</v>
      </c>
      <c r="D42" s="15">
        <f>SUM(D38:D41)</f>
        <v>1714687316.25</v>
      </c>
      <c r="E42" s="15">
        <v>141151936</v>
      </c>
      <c r="F42" s="15">
        <f>SUM(F38:F41)</f>
        <v>162895393</v>
      </c>
      <c r="G42" s="15">
        <f>SUM(G38:G41)</f>
        <v>228881151.9900001</v>
      </c>
      <c r="H42" s="19">
        <f>IF(E42=0,"",F42/E42-1)</f>
        <v>0.15404292435634748</v>
      </c>
      <c r="I42" s="25">
        <f>IF(D42=0,"N/A",F42/D42)</f>
        <v>9.5000057127762633E-2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15847340.610000001</v>
      </c>
      <c r="D47" s="306">
        <v>20143999.5</v>
      </c>
      <c r="E47" s="29">
        <v>1505504</v>
      </c>
      <c r="F47" s="306">
        <v>1913686</v>
      </c>
      <c r="G47" s="17">
        <f>D47-C47</f>
        <v>4296658.8899999987</v>
      </c>
      <c r="H47" s="18">
        <f>IF(E47=0,"",F47/E47-1)</f>
        <v>0.2711264799030757</v>
      </c>
      <c r="I47" s="22">
        <f>IF(D47=0,"N/A",F47/D47)</f>
        <v>9.5000300213470515E-2</v>
      </c>
    </row>
    <row r="48" spans="1:9">
      <c r="A48" s="28">
        <v>730</v>
      </c>
      <c r="B48" s="37" t="s">
        <v>67</v>
      </c>
      <c r="C48" s="30">
        <v>129303367</v>
      </c>
      <c r="D48" s="307">
        <v>82671706.359999999</v>
      </c>
      <c r="E48" s="30">
        <v>12283817</v>
      </c>
      <c r="F48" s="307">
        <v>7853819</v>
      </c>
      <c r="G48" s="26">
        <f>D48-C48</f>
        <v>-46631660.640000001</v>
      </c>
      <c r="H48" s="23">
        <f>IF(E48=0,"",F48/E48-1)</f>
        <v>-0.36063692580246021</v>
      </c>
      <c r="I48" s="24">
        <f>IF(D48=0,"N/A",F48/D48)</f>
        <v>9.5000083411850358E-2</v>
      </c>
    </row>
    <row r="49" spans="1:9">
      <c r="A49" s="7" t="s">
        <v>17</v>
      </c>
      <c r="B49" s="7" t="s">
        <v>68</v>
      </c>
      <c r="C49" s="15">
        <v>145150707.61000001</v>
      </c>
      <c r="D49" s="15">
        <f>SUM(D47:D48)</f>
        <v>102815705.86</v>
      </c>
      <c r="E49" s="15">
        <v>13789321</v>
      </c>
      <c r="F49" s="15">
        <f>SUM(F47:F48)</f>
        <v>9767505</v>
      </c>
      <c r="G49" s="15">
        <f>SUM(G47:G48)</f>
        <v>-42335001.75</v>
      </c>
      <c r="H49" s="19">
        <f>IF(E49=0,"",F49/E49-1)</f>
        <v>-0.29166164164283359</v>
      </c>
      <c r="I49" s="25">
        <f>IF(D49=0,"N/A",F49/D49)</f>
        <v>9.5000125888354228E-2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514246</v>
      </c>
      <c r="D56" s="306">
        <v>437313.64</v>
      </c>
      <c r="E56" s="29">
        <v>59138</v>
      </c>
      <c r="F56" s="306">
        <v>50291</v>
      </c>
      <c r="G56" s="17">
        <f t="shared" ref="G56:G86" si="2">D56-C56</f>
        <v>-76932.359999999986</v>
      </c>
      <c r="H56" s="18">
        <f t="shared" ref="H56:H87" si="3">IF(E56=0,"",F56/E56-1)</f>
        <v>-0.149599242449863</v>
      </c>
      <c r="I56" s="22">
        <f t="shared" ref="I56:I87" si="4">IF(D56=0,"N/A",F56/D56)</f>
        <v>0.11499984313318011</v>
      </c>
    </row>
    <row r="57" spans="1:9">
      <c r="A57" s="1">
        <v>502</v>
      </c>
      <c r="B57" s="1" t="s">
        <v>28</v>
      </c>
      <c r="C57" s="29">
        <v>200108</v>
      </c>
      <c r="D57" s="306">
        <v>109074</v>
      </c>
      <c r="E57" s="29">
        <v>23013</v>
      </c>
      <c r="F57" s="306">
        <v>12544</v>
      </c>
      <c r="G57" s="17">
        <f t="shared" si="2"/>
        <v>-91034</v>
      </c>
      <c r="H57" s="18">
        <f t="shared" si="3"/>
        <v>-0.45491678616434195</v>
      </c>
      <c r="I57" s="22">
        <f t="shared" si="4"/>
        <v>0.11500449236298294</v>
      </c>
    </row>
    <row r="58" spans="1:9">
      <c r="A58" s="1">
        <v>503</v>
      </c>
      <c r="B58" s="1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2"/>
        <v>0</v>
      </c>
      <c r="H58" s="18" t="str">
        <f t="shared" si="3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29">
        <v>0</v>
      </c>
      <c r="D59" s="306">
        <v>0</v>
      </c>
      <c r="E59" s="29">
        <v>0</v>
      </c>
      <c r="F59" s="306">
        <v>0</v>
      </c>
      <c r="G59" s="17">
        <f t="shared" si="2"/>
        <v>0</v>
      </c>
      <c r="H59" s="18" t="str">
        <f t="shared" si="3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29">
        <v>0</v>
      </c>
      <c r="D60" s="306">
        <v>0</v>
      </c>
      <c r="E60" s="29">
        <v>0</v>
      </c>
      <c r="F60" s="306">
        <v>0</v>
      </c>
      <c r="G60" s="17">
        <f t="shared" si="2"/>
        <v>0</v>
      </c>
      <c r="H60" s="18" t="str">
        <f t="shared" si="3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29">
        <v>0</v>
      </c>
      <c r="D61" s="306">
        <v>0</v>
      </c>
      <c r="E61" s="29">
        <v>0</v>
      </c>
      <c r="F61" s="306">
        <v>0</v>
      </c>
      <c r="G61" s="17">
        <f t="shared" si="2"/>
        <v>0</v>
      </c>
      <c r="H61" s="18" t="str">
        <f t="shared" si="3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29">
        <v>217688</v>
      </c>
      <c r="D62" s="306">
        <v>198792</v>
      </c>
      <c r="E62" s="29">
        <v>25034</v>
      </c>
      <c r="F62" s="306">
        <v>22860</v>
      </c>
      <c r="G62" s="17">
        <f t="shared" si="2"/>
        <v>-18896</v>
      </c>
      <c r="H62" s="18">
        <f t="shared" si="3"/>
        <v>-8.6841895022769067E-2</v>
      </c>
      <c r="I62" s="22">
        <f t="shared" si="4"/>
        <v>0.11499456718580224</v>
      </c>
    </row>
    <row r="63" spans="1:9">
      <c r="A63" s="1">
        <v>508</v>
      </c>
      <c r="B63" s="1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2"/>
        <v>0</v>
      </c>
      <c r="H63" s="18" t="str">
        <f t="shared" si="3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29">
        <v>808701</v>
      </c>
      <c r="D64" s="306">
        <v>743998</v>
      </c>
      <c r="E64" s="29">
        <v>93001</v>
      </c>
      <c r="F64" s="306">
        <v>85560</v>
      </c>
      <c r="G64" s="17">
        <f t="shared" si="2"/>
        <v>-64703</v>
      </c>
      <c r="H64" s="18">
        <f t="shared" si="3"/>
        <v>-8.0009892366748714E-2</v>
      </c>
      <c r="I64" s="22">
        <f t="shared" si="4"/>
        <v>0.11500030914061597</v>
      </c>
    </row>
    <row r="65" spans="1:9">
      <c r="A65" s="1">
        <v>510</v>
      </c>
      <c r="B65" s="1" t="s">
        <v>35</v>
      </c>
      <c r="C65" s="29">
        <v>6205053</v>
      </c>
      <c r="D65" s="306">
        <v>7211247</v>
      </c>
      <c r="E65" s="29">
        <v>713580</v>
      </c>
      <c r="F65" s="306">
        <v>829292</v>
      </c>
      <c r="G65" s="17">
        <f t="shared" si="2"/>
        <v>1006194</v>
      </c>
      <c r="H65" s="18">
        <f t="shared" si="3"/>
        <v>0.16215701112699343</v>
      </c>
      <c r="I65" s="22">
        <f t="shared" si="4"/>
        <v>0.11499980516545891</v>
      </c>
    </row>
    <row r="66" spans="1:9">
      <c r="A66" s="1">
        <v>511</v>
      </c>
      <c r="B66" s="1" t="s">
        <v>36</v>
      </c>
      <c r="C66" s="29">
        <v>0</v>
      </c>
      <c r="D66" s="306">
        <v>0</v>
      </c>
      <c r="E66" s="29">
        <v>0</v>
      </c>
      <c r="F66" s="306">
        <v>0</v>
      </c>
      <c r="G66" s="17">
        <f t="shared" si="2"/>
        <v>0</v>
      </c>
      <c r="H66" s="18" t="str">
        <f t="shared" si="3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29">
        <v>4064572</v>
      </c>
      <c r="D67" s="306">
        <v>4065591</v>
      </c>
      <c r="E67" s="29">
        <v>467425</v>
      </c>
      <c r="F67" s="306">
        <v>467543</v>
      </c>
      <c r="G67" s="17">
        <f t="shared" si="2"/>
        <v>1019</v>
      </c>
      <c r="H67" s="18">
        <f t="shared" si="3"/>
        <v>2.5244691661763241E-4</v>
      </c>
      <c r="I67" s="22">
        <f t="shared" si="4"/>
        <v>0.11500000860883448</v>
      </c>
    </row>
    <row r="68" spans="1:9">
      <c r="A68" s="1">
        <v>513</v>
      </c>
      <c r="B68" s="1" t="s">
        <v>38</v>
      </c>
      <c r="C68" s="29">
        <v>0</v>
      </c>
      <c r="D68" s="306">
        <v>0</v>
      </c>
      <c r="E68" s="29">
        <v>0</v>
      </c>
      <c r="F68" s="306">
        <v>0</v>
      </c>
      <c r="G68" s="17">
        <f t="shared" si="2"/>
        <v>0</v>
      </c>
      <c r="H68" s="18" t="str">
        <f t="shared" si="3"/>
        <v/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29">
        <v>7114212</v>
      </c>
      <c r="D69" s="306">
        <v>7000070</v>
      </c>
      <c r="E69" s="29">
        <v>818135</v>
      </c>
      <c r="F69" s="306">
        <v>805009</v>
      </c>
      <c r="G69" s="17">
        <f t="shared" si="2"/>
        <v>-114142</v>
      </c>
      <c r="H69" s="18">
        <f t="shared" si="3"/>
        <v>-1.6043806951175577E-2</v>
      </c>
      <c r="I69" s="22">
        <f t="shared" si="4"/>
        <v>0.11500013571292858</v>
      </c>
    </row>
    <row r="70" spans="1:9">
      <c r="A70" s="1">
        <v>515</v>
      </c>
      <c r="B70" s="1" t="s">
        <v>40</v>
      </c>
      <c r="C70" s="29">
        <v>1893527</v>
      </c>
      <c r="D70" s="306">
        <v>128155</v>
      </c>
      <c r="E70" s="29">
        <v>217755</v>
      </c>
      <c r="F70" s="306">
        <v>14738</v>
      </c>
      <c r="G70" s="17">
        <f t="shared" si="2"/>
        <v>-1765372</v>
      </c>
      <c r="H70" s="18">
        <f t="shared" si="3"/>
        <v>-0.93231843126449454</v>
      </c>
      <c r="I70" s="22">
        <f t="shared" si="4"/>
        <v>0.11500136553392376</v>
      </c>
    </row>
    <row r="71" spans="1:9">
      <c r="A71" s="1">
        <v>516</v>
      </c>
      <c r="B71" s="1" t="s">
        <v>41</v>
      </c>
      <c r="C71" s="29">
        <v>0</v>
      </c>
      <c r="D71" s="306">
        <v>0</v>
      </c>
      <c r="E71" s="29">
        <v>0</v>
      </c>
      <c r="F71" s="306">
        <v>0</v>
      </c>
      <c r="G71" s="17">
        <f t="shared" si="2"/>
        <v>0</v>
      </c>
      <c r="H71" s="18" t="str">
        <f t="shared" si="3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29">
        <v>0</v>
      </c>
      <c r="D72" s="306">
        <v>11264</v>
      </c>
      <c r="E72" s="29">
        <v>0</v>
      </c>
      <c r="F72" s="306">
        <v>1295</v>
      </c>
      <c r="G72" s="17">
        <f t="shared" si="2"/>
        <v>11264</v>
      </c>
      <c r="H72" s="18" t="str">
        <f t="shared" si="3"/>
        <v/>
      </c>
      <c r="I72" s="22">
        <f t="shared" si="4"/>
        <v>0.11496803977272728</v>
      </c>
    </row>
    <row r="73" spans="1:9">
      <c r="A73" s="1">
        <v>518</v>
      </c>
      <c r="B73" s="1" t="s">
        <v>43</v>
      </c>
      <c r="C73" s="29">
        <v>35616410</v>
      </c>
      <c r="D73" s="306">
        <v>35841870</v>
      </c>
      <c r="E73" s="29">
        <v>4095889</v>
      </c>
      <c r="F73" s="306">
        <v>4121815</v>
      </c>
      <c r="G73" s="17">
        <f t="shared" si="2"/>
        <v>225460</v>
      </c>
      <c r="H73" s="18">
        <f t="shared" si="3"/>
        <v>6.3297613778108275E-3</v>
      </c>
      <c r="I73" s="22">
        <f t="shared" si="4"/>
        <v>0.1149999986049835</v>
      </c>
    </row>
    <row r="74" spans="1:9">
      <c r="A74" s="1">
        <v>519</v>
      </c>
      <c r="B74" s="1" t="s">
        <v>44</v>
      </c>
      <c r="C74" s="29">
        <v>0</v>
      </c>
      <c r="D74" s="306">
        <v>0</v>
      </c>
      <c r="E74" s="29">
        <v>0</v>
      </c>
      <c r="F74" s="306">
        <v>0</v>
      </c>
      <c r="G74" s="17">
        <f t="shared" si="2"/>
        <v>0</v>
      </c>
      <c r="H74" s="18" t="str">
        <f t="shared" si="3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29">
        <v>1281415</v>
      </c>
      <c r="D75" s="306">
        <v>1078322</v>
      </c>
      <c r="E75" s="29">
        <v>147363</v>
      </c>
      <c r="F75" s="306">
        <v>124007</v>
      </c>
      <c r="G75" s="17">
        <f t="shared" si="2"/>
        <v>-203093</v>
      </c>
      <c r="H75" s="18">
        <f t="shared" si="3"/>
        <v>-0.15849297313436883</v>
      </c>
      <c r="I75" s="22">
        <f t="shared" si="4"/>
        <v>0.11499997217899663</v>
      </c>
    </row>
    <row r="76" spans="1:9">
      <c r="A76" s="1">
        <v>521</v>
      </c>
      <c r="B76" s="1" t="s">
        <v>54</v>
      </c>
      <c r="C76" s="29">
        <v>0</v>
      </c>
      <c r="D76" s="306">
        <v>0</v>
      </c>
      <c r="E76" s="29">
        <v>0</v>
      </c>
      <c r="F76" s="306">
        <v>0</v>
      </c>
      <c r="G76" s="17">
        <f t="shared" si="2"/>
        <v>0</v>
      </c>
      <c r="H76" s="18" t="str">
        <f t="shared" si="3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29">
        <v>710393366</v>
      </c>
      <c r="D77" s="306">
        <v>705330792</v>
      </c>
      <c r="E77" s="29">
        <v>81695225</v>
      </c>
      <c r="F77" s="306">
        <v>81113054</v>
      </c>
      <c r="G77" s="17">
        <f t="shared" si="2"/>
        <v>-5062574</v>
      </c>
      <c r="H77" s="18">
        <f t="shared" si="3"/>
        <v>-7.1261325248813678E-3</v>
      </c>
      <c r="I77" s="22">
        <f t="shared" si="4"/>
        <v>0.11500001831764634</v>
      </c>
    </row>
    <row r="78" spans="1:9">
      <c r="A78" s="1">
        <v>523</v>
      </c>
      <c r="B78" s="1" t="s">
        <v>21</v>
      </c>
      <c r="C78" s="29">
        <v>235484274</v>
      </c>
      <c r="D78" s="306">
        <v>195430062</v>
      </c>
      <c r="E78" s="29">
        <v>27080690</v>
      </c>
      <c r="F78" s="306">
        <v>22474456</v>
      </c>
      <c r="G78" s="17">
        <f t="shared" si="2"/>
        <v>-40054212</v>
      </c>
      <c r="H78" s="18">
        <f t="shared" si="3"/>
        <v>-0.17009293337799003</v>
      </c>
      <c r="I78" s="22">
        <f t="shared" si="4"/>
        <v>0.11499999421788036</v>
      </c>
    </row>
    <row r="79" spans="1:9">
      <c r="A79" s="1">
        <v>524</v>
      </c>
      <c r="B79" s="1" t="s">
        <v>45</v>
      </c>
      <c r="C79" s="29">
        <v>55589614</v>
      </c>
      <c r="D79" s="306">
        <v>56327199</v>
      </c>
      <c r="E79" s="29">
        <v>6392805</v>
      </c>
      <c r="F79" s="306">
        <v>6477627</v>
      </c>
      <c r="G79" s="17">
        <f t="shared" si="2"/>
        <v>737585</v>
      </c>
      <c r="H79" s="18">
        <f t="shared" si="3"/>
        <v>1.3268354032384799E-2</v>
      </c>
      <c r="I79" s="22">
        <f t="shared" si="4"/>
        <v>0.11499998428822993</v>
      </c>
    </row>
    <row r="80" spans="1:9">
      <c r="A80" s="1">
        <v>525</v>
      </c>
      <c r="B80" s="1" t="s">
        <v>46</v>
      </c>
      <c r="C80" s="29">
        <v>8421106</v>
      </c>
      <c r="D80" s="306">
        <v>108393</v>
      </c>
      <c r="E80" s="29">
        <v>968427</v>
      </c>
      <c r="F80" s="306">
        <v>12465</v>
      </c>
      <c r="G80" s="17">
        <f t="shared" si="2"/>
        <v>-8312713</v>
      </c>
      <c r="H80" s="18">
        <f t="shared" si="3"/>
        <v>-0.9871286116558089</v>
      </c>
      <c r="I80" s="22">
        <f t="shared" si="4"/>
        <v>0.11499820099083889</v>
      </c>
    </row>
    <row r="81" spans="1:9">
      <c r="A81" s="1">
        <v>526</v>
      </c>
      <c r="B81" s="1" t="s">
        <v>47</v>
      </c>
      <c r="C81" s="29">
        <v>657987281</v>
      </c>
      <c r="D81" s="306">
        <v>712924868</v>
      </c>
      <c r="E81" s="29">
        <v>75668539</v>
      </c>
      <c r="F81" s="306">
        <v>81986365</v>
      </c>
      <c r="G81" s="17">
        <f t="shared" si="2"/>
        <v>54937587</v>
      </c>
      <c r="H81" s="18">
        <f t="shared" si="3"/>
        <v>8.3493431794685602E-2</v>
      </c>
      <c r="I81" s="22">
        <f t="shared" si="4"/>
        <v>0.11500000726584278</v>
      </c>
    </row>
    <row r="82" spans="1:9">
      <c r="A82" s="1">
        <v>527</v>
      </c>
      <c r="B82" s="1" t="s">
        <v>48</v>
      </c>
      <c r="C82" s="29">
        <v>0</v>
      </c>
      <c r="D82" s="306">
        <v>0</v>
      </c>
      <c r="E82" s="29">
        <v>0</v>
      </c>
      <c r="F82" s="306">
        <v>0</v>
      </c>
      <c r="G82" s="17">
        <f t="shared" si="2"/>
        <v>0</v>
      </c>
      <c r="H82" s="18" t="str">
        <f t="shared" si="3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29">
        <v>288358232</v>
      </c>
      <c r="D83" s="306">
        <v>298698505</v>
      </c>
      <c r="E83" s="29">
        <v>33161197</v>
      </c>
      <c r="F83" s="306">
        <v>34350326</v>
      </c>
      <c r="G83" s="17">
        <f t="shared" si="2"/>
        <v>10340273</v>
      </c>
      <c r="H83" s="18">
        <f t="shared" si="3"/>
        <v>3.5859049358200279E-2</v>
      </c>
      <c r="I83" s="22">
        <f t="shared" si="4"/>
        <v>0.1149999930531959</v>
      </c>
    </row>
    <row r="84" spans="1:9">
      <c r="A84" s="1">
        <v>529</v>
      </c>
      <c r="B84" s="1" t="s">
        <v>617</v>
      </c>
      <c r="C84" s="29">
        <v>1049325075</v>
      </c>
      <c r="D84" s="306">
        <v>948829400</v>
      </c>
      <c r="E84" s="29">
        <v>120672385</v>
      </c>
      <c r="F84" s="306">
        <v>109115383</v>
      </c>
      <c r="G84" s="17">
        <f t="shared" si="2"/>
        <v>-100495675</v>
      </c>
      <c r="H84" s="18">
        <f t="shared" si="3"/>
        <v>-9.5771721094266904E-2</v>
      </c>
      <c r="I84" s="22">
        <f t="shared" si="4"/>
        <v>0.11500000210786049</v>
      </c>
    </row>
    <row r="85" spans="1:9">
      <c r="A85" s="1">
        <v>531</v>
      </c>
      <c r="B85" s="1" t="s">
        <v>25</v>
      </c>
      <c r="C85" s="29">
        <v>7045030</v>
      </c>
      <c r="D85" s="306">
        <v>7818571</v>
      </c>
      <c r="E85" s="29">
        <v>810180</v>
      </c>
      <c r="F85" s="306">
        <v>899138</v>
      </c>
      <c r="G85" s="17">
        <f t="shared" si="2"/>
        <v>773541</v>
      </c>
      <c r="H85" s="18">
        <f t="shared" si="3"/>
        <v>0.10980029129329294</v>
      </c>
      <c r="I85" s="22">
        <f t="shared" si="4"/>
        <v>0.11500029864792428</v>
      </c>
    </row>
    <row r="86" spans="1:9">
      <c r="A86" s="28">
        <v>532</v>
      </c>
      <c r="B86" s="28" t="s">
        <v>52</v>
      </c>
      <c r="C86" s="30">
        <v>46012732</v>
      </c>
      <c r="D86" s="307">
        <v>46259916</v>
      </c>
      <c r="E86" s="30">
        <v>5291457</v>
      </c>
      <c r="F86" s="307">
        <v>5319892</v>
      </c>
      <c r="G86" s="26">
        <f t="shared" si="2"/>
        <v>247184</v>
      </c>
      <c r="H86" s="23">
        <f t="shared" si="3"/>
        <v>5.373756226309645E-3</v>
      </c>
      <c r="I86" s="24">
        <f t="shared" si="4"/>
        <v>0.11500003588419833</v>
      </c>
    </row>
    <row r="87" spans="1:9">
      <c r="A87" s="7" t="s">
        <v>19</v>
      </c>
      <c r="B87" s="7" t="s">
        <v>26</v>
      </c>
      <c r="C87" s="15">
        <v>3070519910</v>
      </c>
      <c r="D87" s="15">
        <f>SUM(D56:D85)</f>
        <v>2982293486.6399999</v>
      </c>
      <c r="E87" s="15">
        <v>353109781</v>
      </c>
      <c r="F87" s="15">
        <f>SUM(F56:F85)</f>
        <v>342963768</v>
      </c>
      <c r="G87" s="15">
        <f>SUM(G56:G85)</f>
        <v>-88226423.359999999</v>
      </c>
      <c r="H87" s="19">
        <f t="shared" si="3"/>
        <v>-2.8733310562133685E-2</v>
      </c>
      <c r="I87" s="25">
        <f t="shared" si="4"/>
        <v>0.11500000571251626</v>
      </c>
    </row>
    <row r="88" spans="1:9">
      <c r="C88" s="1"/>
      <c r="E88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rgb="FF92D050"/>
  </sheetPr>
  <dimension ref="A1:J88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"CROOK COUNTY "&amp;D3</f>
        <v>CROOK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219528733.66</v>
      </c>
      <c r="D6" s="17">
        <f>D25</f>
        <v>207264523</v>
      </c>
      <c r="E6" s="29">
        <v>20855258</v>
      </c>
      <c r="F6" s="17">
        <f>F25</f>
        <v>19690169</v>
      </c>
      <c r="G6" s="17">
        <f t="shared" ref="G6:G11" si="0">D6-C6</f>
        <v>-12264210.659999996</v>
      </c>
      <c r="H6" s="18">
        <f>IF(E6=0,"",F6/E6-1)</f>
        <v>-5.5865480062629813E-2</v>
      </c>
      <c r="I6" s="22">
        <f>IF(D6=0,"N/A",F6/D6)</f>
        <v>9.5000189685139694E-2</v>
      </c>
    </row>
    <row r="7" spans="1:10">
      <c r="A7" s="1" t="s">
        <v>14</v>
      </c>
      <c r="B7" s="36" t="s">
        <v>70</v>
      </c>
      <c r="C7" s="29">
        <v>995811273.55000019</v>
      </c>
      <c r="D7" s="17">
        <f>D42</f>
        <v>1143792754.3499999</v>
      </c>
      <c r="E7" s="29">
        <v>94602057</v>
      </c>
      <c r="F7" s="17">
        <f>F42</f>
        <v>108660466</v>
      </c>
      <c r="G7" s="17">
        <f t="shared" si="0"/>
        <v>147981480.79999971</v>
      </c>
      <c r="H7" s="18">
        <f t="shared" ref="H7:H14" si="1">IF(E7=0,"",F7/E7-1)</f>
        <v>0.14860574331909082</v>
      </c>
      <c r="I7" s="22">
        <f>IF(D7=0,"N/A",F7/D7)</f>
        <v>9.500013493419103E-2</v>
      </c>
    </row>
    <row r="8" spans="1:10">
      <c r="A8" s="1" t="s">
        <v>17</v>
      </c>
      <c r="B8" s="36" t="s">
        <v>71</v>
      </c>
      <c r="C8" s="29">
        <v>74636632.960000008</v>
      </c>
      <c r="D8" s="17">
        <f>D49</f>
        <v>58414709.119999997</v>
      </c>
      <c r="E8" s="29">
        <v>7090474</v>
      </c>
      <c r="F8" s="17">
        <f>F49</f>
        <v>5549383</v>
      </c>
      <c r="G8" s="17">
        <f t="shared" si="0"/>
        <v>-16221923.840000011</v>
      </c>
      <c r="H8" s="18">
        <f t="shared" si="1"/>
        <v>-0.21734668232335386</v>
      </c>
      <c r="I8" s="22">
        <f>IF(D8=0,"N/A",F8/D8)</f>
        <v>9.4999754061944053E-2</v>
      </c>
    </row>
    <row r="9" spans="1:10">
      <c r="A9" s="1" t="s">
        <v>19</v>
      </c>
      <c r="B9" s="36" t="s">
        <v>20</v>
      </c>
      <c r="C9" s="29">
        <v>151430105</v>
      </c>
      <c r="D9" s="17">
        <f>D87</f>
        <v>170407206.12</v>
      </c>
      <c r="E9" s="29">
        <v>17414470</v>
      </c>
      <c r="F9" s="17">
        <f>F87</f>
        <v>19596827</v>
      </c>
      <c r="G9" s="17">
        <f t="shared" si="0"/>
        <v>18977101.120000005</v>
      </c>
      <c r="H9" s="18">
        <f t="shared" si="1"/>
        <v>0.1253185999918458</v>
      </c>
      <c r="I9" s="22">
        <f>IF(D9=0,"N/A",F9/D9)</f>
        <v>0.11499999000159654</v>
      </c>
    </row>
    <row r="10" spans="1:10">
      <c r="B10" s="1" t="s">
        <v>23</v>
      </c>
      <c r="C10" s="29">
        <v>80646008</v>
      </c>
      <c r="D10" s="279">
        <f>'STATE ASSESSED'!C10</f>
        <v>74687177</v>
      </c>
      <c r="E10" s="29">
        <v>80646008</v>
      </c>
      <c r="F10" s="279">
        <f>D10</f>
        <v>74687177</v>
      </c>
      <c r="G10" s="17">
        <f t="shared" si="0"/>
        <v>-5958831</v>
      </c>
      <c r="H10" s="18">
        <f t="shared" si="1"/>
        <v>-7.3888728627460432E-2</v>
      </c>
      <c r="I10" s="22">
        <f>IF(D10=0,"N/A",F10/D10)</f>
        <v>1</v>
      </c>
    </row>
    <row r="11" spans="1:10">
      <c r="B11" s="1" t="s">
        <v>66</v>
      </c>
      <c r="C11" s="280">
        <v>546830502</v>
      </c>
      <c r="D11" s="279">
        <f>'STATE ASSESSED'!F10</f>
        <v>563433239</v>
      </c>
      <c r="E11" s="29">
        <v>62673621</v>
      </c>
      <c r="F11" s="279">
        <f>'STATE ASSESSED'!I10</f>
        <v>64613027</v>
      </c>
      <c r="G11" s="17">
        <f t="shared" si="0"/>
        <v>16602737</v>
      </c>
      <c r="H11" s="18">
        <f>IF(E11=0,"",F11/E11-1)</f>
        <v>3.0944534064818008E-2</v>
      </c>
      <c r="I11" s="22">
        <f>F11/D11</f>
        <v>0.11467734334360065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1441406745.1700003</v>
      </c>
      <c r="D13" s="15">
        <f>SUM(D6:D9)</f>
        <v>1579879192.5899997</v>
      </c>
      <c r="E13" s="15">
        <v>139962259</v>
      </c>
      <c r="F13" s="15">
        <f>SUM(F6:F9)</f>
        <v>153496845</v>
      </c>
      <c r="G13" s="15">
        <f>SUM(G6:G9)</f>
        <v>138472447.41999972</v>
      </c>
      <c r="H13" s="19">
        <f t="shared" si="1"/>
        <v>9.6701682987268667E-2</v>
      </c>
      <c r="I13" s="21"/>
    </row>
    <row r="14" spans="1:10">
      <c r="B14" s="12" t="s">
        <v>74</v>
      </c>
      <c r="C14" s="16">
        <v>627476510</v>
      </c>
      <c r="D14" s="16">
        <f>SUM(D10:D11)</f>
        <v>638120416</v>
      </c>
      <c r="E14" s="16">
        <v>143319629</v>
      </c>
      <c r="F14" s="16">
        <f>SUM(F10:F11)</f>
        <v>139300204</v>
      </c>
      <c r="G14" s="16">
        <f>SUM(G10:G11)</f>
        <v>10643906</v>
      </c>
      <c r="H14" s="20">
        <f t="shared" si="1"/>
        <v>-2.8045181445452982E-2</v>
      </c>
      <c r="I14" s="21"/>
    </row>
    <row r="15" spans="1:10">
      <c r="B15" s="7" t="s">
        <v>72</v>
      </c>
      <c r="C15" s="15">
        <v>2068883255.1700003</v>
      </c>
      <c r="D15" s="483">
        <f>SUM(D13:D14)</f>
        <v>2217999608.5899997</v>
      </c>
      <c r="E15" s="15">
        <v>283281888</v>
      </c>
      <c r="F15" s="483">
        <f>SUM(F13:F14)</f>
        <v>292797049</v>
      </c>
      <c r="G15" s="15">
        <f>SUM(G13:G14)</f>
        <v>149116353.41999972</v>
      </c>
      <c r="H15" s="19">
        <f>IF(E15=0,"",F15/E15-1)</f>
        <v>3.3589019994105573E-2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17">
        <v>7976836.79</v>
      </c>
      <c r="D22" s="3">
        <v>6782132</v>
      </c>
      <c r="E22" s="29">
        <v>757803</v>
      </c>
      <c r="F22" s="3">
        <v>644303</v>
      </c>
      <c r="G22" s="17">
        <f>D22-C22</f>
        <v>-1194704.79</v>
      </c>
      <c r="H22" s="18">
        <f>IF(E22=0,"",F22/E22-1)</f>
        <v>-0.14977507346896224</v>
      </c>
      <c r="I22" s="22">
        <f>IF(D22=0,"N/A",F22/D22)</f>
        <v>9.5000067825279727E-2</v>
      </c>
    </row>
    <row r="23" spans="1:9">
      <c r="A23" s="1">
        <v>120</v>
      </c>
      <c r="B23" s="36" t="s">
        <v>76</v>
      </c>
      <c r="C23" s="17">
        <v>42401772.700000003</v>
      </c>
      <c r="D23" s="3">
        <v>36889140</v>
      </c>
      <c r="E23" s="29">
        <v>4028168</v>
      </c>
      <c r="F23" s="3">
        <v>3504469</v>
      </c>
      <c r="G23" s="17">
        <f>D23-C23</f>
        <v>-5512632.700000003</v>
      </c>
      <c r="H23" s="18">
        <f>IF(E23=0,"",F23/E23-1)</f>
        <v>-0.1300092250372874</v>
      </c>
      <c r="I23" s="22">
        <f>IF(D23=0,"N/A",F23/D23)</f>
        <v>9.5000018975774439E-2</v>
      </c>
    </row>
    <row r="24" spans="1:9">
      <c r="A24" s="28">
        <v>130</v>
      </c>
      <c r="B24" s="37" t="s">
        <v>77</v>
      </c>
      <c r="C24" s="26">
        <v>169150124.16999999</v>
      </c>
      <c r="D24" s="4">
        <v>163593251</v>
      </c>
      <c r="E24" s="30">
        <v>16069287</v>
      </c>
      <c r="F24" s="4">
        <v>15541397</v>
      </c>
      <c r="G24" s="26">
        <f>D24-C24</f>
        <v>-5556873.1699999869</v>
      </c>
      <c r="H24" s="23">
        <f>IF(E24=0,"",F24/E24-1)</f>
        <v>-3.2850866376336385E-2</v>
      </c>
      <c r="I24" s="24">
        <f>IF(D24=0,"N/A",F24/D24)</f>
        <v>9.5000233230892878E-2</v>
      </c>
    </row>
    <row r="25" spans="1:9">
      <c r="A25" s="7" t="s">
        <v>15</v>
      </c>
      <c r="B25" s="7" t="s">
        <v>16</v>
      </c>
      <c r="C25" s="15">
        <v>219528733.66</v>
      </c>
      <c r="D25" s="15">
        <f>SUM(D22:D24)</f>
        <v>207264523</v>
      </c>
      <c r="E25" s="15">
        <v>20855258</v>
      </c>
      <c r="F25" s="15">
        <f t="shared" ref="F25" si="2">SUM(F22:F24)</f>
        <v>19690169</v>
      </c>
      <c r="G25" s="15">
        <f>SUM(G22:G24)</f>
        <v>-12264210.659999989</v>
      </c>
      <c r="H25" s="19">
        <f>IF(E25=0,"",F25/E25-1)</f>
        <v>-5.5865480062629813E-2</v>
      </c>
      <c r="I25" s="25">
        <f>IF(D25=0,"N/A",F25/D25)</f>
        <v>9.5000189685139694E-2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3239.1899999999996</v>
      </c>
      <c r="D29" s="3">
        <v>3236.1600000000003</v>
      </c>
      <c r="E29" s="31">
        <v>2462.6023141587871</v>
      </c>
      <c r="F29" s="27">
        <f>IF(D29&lt;&gt;0,D22/D29,0)</f>
        <v>2095.7344507070106</v>
      </c>
      <c r="G29" s="17">
        <f>D29-C29</f>
        <v>-3.0299999999992906</v>
      </c>
      <c r="H29" s="27">
        <f>F29-E29</f>
        <v>-366.86786345177643</v>
      </c>
      <c r="I29" s="2"/>
    </row>
    <row r="30" spans="1:9">
      <c r="A30" s="1">
        <v>120</v>
      </c>
      <c r="B30" s="36" t="s">
        <v>76</v>
      </c>
      <c r="C30" s="29">
        <v>105034.56</v>
      </c>
      <c r="D30" s="3">
        <v>103151.36</v>
      </c>
      <c r="E30" s="31">
        <v>403.69353382353393</v>
      </c>
      <c r="F30" s="27">
        <f>IF(D30&lt;&gt;0,D23/D30,0)</f>
        <v>357.6214603472024</v>
      </c>
      <c r="G30" s="17">
        <f>D30-C30</f>
        <v>-1883.1999999999971</v>
      </c>
      <c r="H30" s="27">
        <f>F30-E30</f>
        <v>-46.072073476331525</v>
      </c>
      <c r="I30" s="2"/>
    </row>
    <row r="31" spans="1:9">
      <c r="A31" s="1">
        <v>130</v>
      </c>
      <c r="B31" s="36" t="s">
        <v>77</v>
      </c>
      <c r="C31" s="29">
        <v>1241955.3910000001</v>
      </c>
      <c r="D31" s="3">
        <v>1244866.5009999999</v>
      </c>
      <c r="E31" s="31">
        <v>136.19661816822853</v>
      </c>
      <c r="F31" s="27">
        <f>IF(D31&lt;&gt;0,D24/D31,0)</f>
        <v>131.41429291300369</v>
      </c>
      <c r="G31" s="17">
        <f>D31-C31</f>
        <v>2911.1099999998696</v>
      </c>
      <c r="H31" s="27">
        <f>F31-E31</f>
        <v>-4.7823252552248334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290633402.76000005</v>
      </c>
      <c r="D38" s="3">
        <v>312785888.89999998</v>
      </c>
      <c r="E38" s="29">
        <v>27610143</v>
      </c>
      <c r="F38" s="306">
        <v>29714769</v>
      </c>
      <c r="G38" s="17">
        <f>D38-C38</f>
        <v>22152486.139999926</v>
      </c>
      <c r="H38" s="18">
        <f>IF(E38=0,"",F38/E38-1)</f>
        <v>7.6226551959546196E-2</v>
      </c>
      <c r="I38" s="22">
        <f>IF(D38=0,"N/A",F38/D38)</f>
        <v>9.5000350253972091E-2</v>
      </c>
    </row>
    <row r="39" spans="1:9">
      <c r="A39" s="1">
        <v>300</v>
      </c>
      <c r="B39" s="36" t="s">
        <v>64</v>
      </c>
      <c r="C39" s="29">
        <v>571295059.34000003</v>
      </c>
      <c r="D39" s="3">
        <v>695379319.45000005</v>
      </c>
      <c r="E39" s="29">
        <v>54273040</v>
      </c>
      <c r="F39" s="306">
        <v>66061060</v>
      </c>
      <c r="G39" s="17">
        <f>D39-C39</f>
        <v>124084260.11000001</v>
      </c>
      <c r="H39" s="18">
        <f>IF(E39=0,"",F39/E39-1)</f>
        <v>0.2171984469637227</v>
      </c>
      <c r="I39" s="22">
        <f>IF(D39=0,"N/A",F39/D39)</f>
        <v>9.5000035451514461E-2</v>
      </c>
    </row>
    <row r="40" spans="1:9">
      <c r="A40" s="1">
        <v>400</v>
      </c>
      <c r="B40" s="36" t="s">
        <v>62</v>
      </c>
      <c r="C40" s="29">
        <v>22887736</v>
      </c>
      <c r="D40" s="3">
        <v>22246768.640000001</v>
      </c>
      <c r="E40" s="29">
        <v>2174354</v>
      </c>
      <c r="F40" s="306">
        <v>2113458</v>
      </c>
      <c r="G40" s="17">
        <f>D40-C40</f>
        <v>-640967.3599999994</v>
      </c>
      <c r="H40" s="18">
        <f>IF(E40=0,"",F40/E40-1)</f>
        <v>-2.8006479165766041E-2</v>
      </c>
      <c r="I40" s="22">
        <f>IF(D40=0,"N/A",F40/D40)</f>
        <v>9.5000673320257981E-2</v>
      </c>
    </row>
    <row r="41" spans="1:9">
      <c r="A41" s="28">
        <v>500</v>
      </c>
      <c r="B41" s="37" t="s">
        <v>63</v>
      </c>
      <c r="C41" s="30">
        <v>110995075.45</v>
      </c>
      <c r="D41" s="4">
        <v>113380777.36</v>
      </c>
      <c r="E41" s="30">
        <v>10544520</v>
      </c>
      <c r="F41" s="307">
        <v>10771179</v>
      </c>
      <c r="G41" s="26">
        <f>D41-C41</f>
        <v>2385701.9099999964</v>
      </c>
      <c r="H41" s="23">
        <f>IF(E41=0,"",F41/E41-1)</f>
        <v>2.1495430801971027E-2</v>
      </c>
      <c r="I41" s="24">
        <f>IF(D41=0,"N/A",F41/D41)</f>
        <v>9.5000045429217542E-2</v>
      </c>
    </row>
    <row r="42" spans="1:9">
      <c r="A42" s="7" t="s">
        <v>14</v>
      </c>
      <c r="B42" s="7" t="s">
        <v>69</v>
      </c>
      <c r="C42" s="15">
        <v>995811273.55000019</v>
      </c>
      <c r="D42" s="15">
        <f>SUM(D38:D41)</f>
        <v>1143792754.3499999</v>
      </c>
      <c r="E42" s="15">
        <v>94602057</v>
      </c>
      <c r="F42" s="15">
        <f>SUM(F38:F41)</f>
        <v>108660466</v>
      </c>
      <c r="G42" s="15">
        <f>SUM(G38:G41)</f>
        <v>147981480.79999992</v>
      </c>
      <c r="H42" s="19">
        <f>IF(E42=0,"",F42/E42-1)</f>
        <v>0.14860574331909082</v>
      </c>
      <c r="I42" s="25">
        <f>IF(D42=0,"N/A",F42/D42)</f>
        <v>9.500013493419103E-2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18895969.460000001</v>
      </c>
      <c r="D47" s="3">
        <v>23425503.75</v>
      </c>
      <c r="E47" s="29">
        <v>1795114</v>
      </c>
      <c r="F47" s="3">
        <v>2225415</v>
      </c>
      <c r="G47" s="17">
        <f>D47-C47</f>
        <v>4529534.2899999991</v>
      </c>
      <c r="H47" s="18">
        <f>IF(E47=0,"",F47/E47-1)</f>
        <v>0.23970678185340866</v>
      </c>
      <c r="I47" s="22">
        <f>IF(D47=0,"N/A",F47/D47)</f>
        <v>9.4999664628343375E-2</v>
      </c>
    </row>
    <row r="48" spans="1:9">
      <c r="A48" s="28">
        <v>730</v>
      </c>
      <c r="B48" s="37" t="s">
        <v>67</v>
      </c>
      <c r="C48" s="30">
        <v>55740663.5</v>
      </c>
      <c r="D48" s="4">
        <v>34989205.369999997</v>
      </c>
      <c r="E48" s="30">
        <v>5295360</v>
      </c>
      <c r="F48" s="4">
        <v>3323968</v>
      </c>
      <c r="G48" s="26">
        <f>D48-C48</f>
        <v>-20751458.130000003</v>
      </c>
      <c r="H48" s="23">
        <f>IF(E48=0,"",F48/E48-1)</f>
        <v>-0.37228668116992991</v>
      </c>
      <c r="I48" s="24">
        <f>IF(D48=0,"N/A",F48/D48)</f>
        <v>9.4999813938329528E-2</v>
      </c>
    </row>
    <row r="49" spans="1:9">
      <c r="A49" s="7" t="s">
        <v>17</v>
      </c>
      <c r="B49" s="7" t="s">
        <v>68</v>
      </c>
      <c r="C49" s="15">
        <v>74636632.960000008</v>
      </c>
      <c r="D49" s="15">
        <f>SUM(D47:D48)</f>
        <v>58414709.119999997</v>
      </c>
      <c r="E49" s="15">
        <v>7090474</v>
      </c>
      <c r="F49" s="15">
        <f>SUM(F47:F48)</f>
        <v>5549383</v>
      </c>
      <c r="G49" s="15">
        <f>SUM(G47:G48)</f>
        <v>-16221923.840000004</v>
      </c>
      <c r="H49" s="19">
        <f>IF(E49=0,"",F49/E49-1)</f>
        <v>-0.21734668232335386</v>
      </c>
      <c r="I49" s="25">
        <f>IF(D49=0,"N/A",F49/D49)</f>
        <v>9.4999754061944053E-2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306566</v>
      </c>
      <c r="D56" s="3">
        <v>305859</v>
      </c>
      <c r="E56" s="29">
        <v>35255</v>
      </c>
      <c r="F56" s="3">
        <v>35174</v>
      </c>
      <c r="G56" s="17">
        <f>D56-C56</f>
        <v>-707</v>
      </c>
      <c r="H56" s="18">
        <f t="shared" ref="H56:H87" si="3">IF(E56=0,"",F56/E56-1)</f>
        <v>-2.297546447312393E-3</v>
      </c>
      <c r="I56" s="22">
        <f t="shared" ref="I56:I87" si="4">IF(D56=0,"N/A",F56/D56)</f>
        <v>0.11500070293828202</v>
      </c>
    </row>
    <row r="57" spans="1:9">
      <c r="A57" s="1">
        <v>502</v>
      </c>
      <c r="B57" s="1" t="s">
        <v>28</v>
      </c>
      <c r="C57" s="29">
        <v>0</v>
      </c>
      <c r="D57" s="3">
        <v>0</v>
      </c>
      <c r="E57" s="29">
        <v>0</v>
      </c>
      <c r="F57" s="3">
        <v>0</v>
      </c>
      <c r="G57" s="17">
        <f t="shared" ref="G57:G86" si="5">D57-C57</f>
        <v>0</v>
      </c>
      <c r="H57" s="18" t="str">
        <f t="shared" si="3"/>
        <v/>
      </c>
      <c r="I57" s="22" t="str">
        <f t="shared" si="4"/>
        <v>N/A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5"/>
        <v>0</v>
      </c>
      <c r="H58" s="18" t="str">
        <f t="shared" si="3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5"/>
        <v>0</v>
      </c>
      <c r="H59" s="18" t="str">
        <f t="shared" si="3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5"/>
        <v>0</v>
      </c>
      <c r="H60" s="18" t="str">
        <f t="shared" si="3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5"/>
        <v>0</v>
      </c>
      <c r="H61" s="18" t="str">
        <f t="shared" si="3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29">
        <v>13288406</v>
      </c>
      <c r="D62" s="3">
        <v>12694835</v>
      </c>
      <c r="E62" s="29">
        <v>1528167</v>
      </c>
      <c r="F62" s="3">
        <v>1459906</v>
      </c>
      <c r="G62" s="17">
        <f t="shared" si="5"/>
        <v>-593571</v>
      </c>
      <c r="H62" s="18">
        <f t="shared" si="3"/>
        <v>-4.4668547351172982E-2</v>
      </c>
      <c r="I62" s="22">
        <f t="shared" si="4"/>
        <v>0.11499999803069516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5"/>
        <v>0</v>
      </c>
      <c r="H63" s="18" t="str">
        <f t="shared" si="3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5"/>
        <v>0</v>
      </c>
      <c r="H64" s="18" t="str">
        <f t="shared" si="3"/>
        <v/>
      </c>
      <c r="I64" s="22" t="str">
        <f t="shared" si="4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5"/>
        <v>0</v>
      </c>
      <c r="H65" s="18" t="str">
        <f t="shared" si="3"/>
        <v/>
      </c>
      <c r="I65" s="22" t="str">
        <f t="shared" si="4"/>
        <v>N/A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5"/>
        <v>0</v>
      </c>
      <c r="H66" s="18" t="str">
        <f t="shared" si="3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29">
        <v>18911085</v>
      </c>
      <c r="D67" s="3">
        <v>16800426.100000001</v>
      </c>
      <c r="E67" s="29">
        <v>2174775</v>
      </c>
      <c r="F67" s="3">
        <v>1932050</v>
      </c>
      <c r="G67" s="17">
        <f t="shared" si="5"/>
        <v>-2110658.8999999985</v>
      </c>
      <c r="H67" s="18">
        <f t="shared" si="3"/>
        <v>-0.11160924693359087</v>
      </c>
      <c r="I67" s="22">
        <f t="shared" si="4"/>
        <v>0.11500005943301639</v>
      </c>
    </row>
    <row r="68" spans="1:9">
      <c r="A68" s="1">
        <v>513</v>
      </c>
      <c r="B68" s="1" t="s">
        <v>38</v>
      </c>
      <c r="C68" s="29">
        <v>1267</v>
      </c>
      <c r="D68" s="3">
        <v>0</v>
      </c>
      <c r="E68" s="29">
        <v>146</v>
      </c>
      <c r="F68" s="3">
        <v>0</v>
      </c>
      <c r="G68" s="17">
        <f t="shared" si="5"/>
        <v>-1267</v>
      </c>
      <c r="H68" s="18">
        <f t="shared" si="3"/>
        <v>-1</v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5"/>
        <v>0</v>
      </c>
      <c r="H69" s="18" t="str">
        <f t="shared" si="3"/>
        <v/>
      </c>
      <c r="I69" s="22" t="str">
        <f t="shared" si="4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5"/>
        <v>0</v>
      </c>
      <c r="H70" s="18" t="str">
        <f t="shared" si="3"/>
        <v/>
      </c>
      <c r="I70" s="22" t="str">
        <f t="shared" si="4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5"/>
        <v>0</v>
      </c>
      <c r="H71" s="18" t="str">
        <f t="shared" si="3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5"/>
        <v>0</v>
      </c>
      <c r="H72" s="18" t="str">
        <f t="shared" si="3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5"/>
        <v>0</v>
      </c>
      <c r="H73" s="18" t="str">
        <f t="shared" si="3"/>
        <v/>
      </c>
      <c r="I73" s="22" t="str">
        <f t="shared" si="4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5"/>
        <v>0</v>
      </c>
      <c r="H74" s="18" t="str">
        <f t="shared" si="3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5"/>
        <v>0</v>
      </c>
      <c r="H75" s="18" t="str">
        <f t="shared" si="3"/>
        <v/>
      </c>
      <c r="I75" s="22" t="str">
        <f t="shared" si="4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5"/>
        <v>0</v>
      </c>
      <c r="H76" s="18" t="str">
        <f t="shared" si="3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29">
        <v>24396880</v>
      </c>
      <c r="D77" s="3">
        <v>21045199</v>
      </c>
      <c r="E77" s="29">
        <v>2805647</v>
      </c>
      <c r="F77" s="3">
        <v>2420194</v>
      </c>
      <c r="G77" s="17">
        <f t="shared" si="5"/>
        <v>-3351681</v>
      </c>
      <c r="H77" s="18">
        <f t="shared" si="3"/>
        <v>-0.13738471019340637</v>
      </c>
      <c r="I77" s="22">
        <f t="shared" si="4"/>
        <v>0.11499981539732648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5"/>
        <v>0</v>
      </c>
      <c r="H78" s="18" t="str">
        <f t="shared" si="3"/>
        <v/>
      </c>
      <c r="I78" s="22" t="str">
        <f t="shared" si="4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5"/>
        <v>0</v>
      </c>
      <c r="H79" s="18" t="str">
        <f t="shared" si="3"/>
        <v/>
      </c>
      <c r="I79" s="22" t="str">
        <f t="shared" si="4"/>
        <v>N/A</v>
      </c>
    </row>
    <row r="80" spans="1:9">
      <c r="A80" s="1">
        <v>525</v>
      </c>
      <c r="B80" s="1" t="s">
        <v>46</v>
      </c>
      <c r="C80" s="29">
        <v>92691789.819999993</v>
      </c>
      <c r="D80" s="3">
        <v>117350507.34</v>
      </c>
      <c r="E80" s="29">
        <v>10659556</v>
      </c>
      <c r="F80" s="3">
        <v>13495308</v>
      </c>
      <c r="G80" s="17">
        <f t="shared" si="5"/>
        <v>24658717.520000011</v>
      </c>
      <c r="H80" s="18">
        <f t="shared" si="3"/>
        <v>0.26602909164321664</v>
      </c>
      <c r="I80" s="22">
        <f t="shared" si="4"/>
        <v>0.11499999706775874</v>
      </c>
    </row>
    <row r="81" spans="1:9">
      <c r="A81" s="1">
        <v>526</v>
      </c>
      <c r="B81" s="1" t="s">
        <v>47</v>
      </c>
      <c r="C81" s="29">
        <v>0</v>
      </c>
      <c r="D81" s="3">
        <v>0</v>
      </c>
      <c r="E81" s="29">
        <v>0</v>
      </c>
      <c r="F81" s="3">
        <v>0</v>
      </c>
      <c r="G81" s="17">
        <f t="shared" si="5"/>
        <v>0</v>
      </c>
      <c r="H81" s="18" t="str">
        <f t="shared" si="3"/>
        <v/>
      </c>
      <c r="I81" s="22" t="str">
        <f t="shared" si="4"/>
        <v>N/A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5"/>
        <v>0</v>
      </c>
      <c r="H82" s="18" t="str">
        <f t="shared" si="3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29">
        <v>67206.179999999993</v>
      </c>
      <c r="D83" s="3">
        <v>270004.68</v>
      </c>
      <c r="E83" s="29">
        <v>7729</v>
      </c>
      <c r="F83" s="3">
        <v>31051</v>
      </c>
      <c r="G83" s="17">
        <f t="shared" si="5"/>
        <v>202798.5</v>
      </c>
      <c r="H83" s="18">
        <f t="shared" si="3"/>
        <v>3.0174666839177124</v>
      </c>
      <c r="I83" s="22">
        <f t="shared" si="4"/>
        <v>0.11500171034072447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5"/>
        <v>0</v>
      </c>
      <c r="H84" s="18" t="str">
        <f t="shared" si="3"/>
        <v/>
      </c>
      <c r="I84" s="22" t="str">
        <f t="shared" si="4"/>
        <v>N/A</v>
      </c>
    </row>
    <row r="85" spans="1:9">
      <c r="A85" s="1">
        <v>531</v>
      </c>
      <c r="B85" s="1" t="s">
        <v>25</v>
      </c>
      <c r="C85" s="29">
        <v>1766905</v>
      </c>
      <c r="D85" s="3">
        <v>1940375</v>
      </c>
      <c r="E85" s="29">
        <v>203195</v>
      </c>
      <c r="F85" s="3">
        <v>223144</v>
      </c>
      <c r="G85" s="17">
        <f t="shared" si="5"/>
        <v>173470</v>
      </c>
      <c r="H85" s="18">
        <f t="shared" si="3"/>
        <v>9.8176628361918317E-2</v>
      </c>
      <c r="I85" s="22">
        <f t="shared" si="4"/>
        <v>0.11500045094376087</v>
      </c>
    </row>
    <row r="86" spans="1:9">
      <c r="A86" s="28">
        <v>532</v>
      </c>
      <c r="B86" s="28" t="s">
        <v>52</v>
      </c>
      <c r="C86" s="30">
        <v>9854815</v>
      </c>
      <c r="D86" s="4">
        <v>9838885</v>
      </c>
      <c r="E86" s="30">
        <v>1133303.7249999999</v>
      </c>
      <c r="F86" s="4">
        <v>1131471.7749999999</v>
      </c>
      <c r="G86" s="26">
        <f t="shared" si="5"/>
        <v>-15930</v>
      </c>
      <c r="H86" s="23">
        <f t="shared" si="3"/>
        <v>-1.6164687008329848E-3</v>
      </c>
      <c r="I86" s="24">
        <f t="shared" si="4"/>
        <v>0.11499999999999999</v>
      </c>
    </row>
    <row r="87" spans="1:9">
      <c r="A87" s="7" t="s">
        <v>19</v>
      </c>
      <c r="B87" s="7" t="s">
        <v>26</v>
      </c>
      <c r="C87" s="15">
        <v>151430105</v>
      </c>
      <c r="D87" s="15">
        <f>SUM(D56:D85)</f>
        <v>170407206.12</v>
      </c>
      <c r="E87" s="15">
        <v>17414470</v>
      </c>
      <c r="F87" s="15">
        <f>SUM(F56:F85)</f>
        <v>19596827</v>
      </c>
      <c r="G87" s="15">
        <f>SUM(G56:G85)</f>
        <v>18977101.120000012</v>
      </c>
      <c r="H87" s="19">
        <f t="shared" si="3"/>
        <v>0.1253185999918458</v>
      </c>
      <c r="I87" s="25">
        <f t="shared" si="4"/>
        <v>0.11499999000159654</v>
      </c>
    </row>
    <row r="88" spans="1:9">
      <c r="C88" s="1"/>
      <c r="E88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</sheetPr>
  <dimension ref="A1:J88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"FREMONT COUNTY "&amp;D3</f>
        <v>FREMONT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256689124</v>
      </c>
      <c r="D6" s="17">
        <f>D25</f>
        <v>238155560</v>
      </c>
      <c r="E6" s="29">
        <v>24385535</v>
      </c>
      <c r="F6" s="17">
        <f>F25</f>
        <v>22624868</v>
      </c>
      <c r="G6" s="17">
        <f t="shared" ref="G6:G11" si="0">D6-C6</f>
        <v>-18533564</v>
      </c>
      <c r="H6" s="18">
        <f>IF(E6=0,"",F6/E6-1)</f>
        <v>-7.2201286541386134E-2</v>
      </c>
      <c r="I6" s="22">
        <f>IF(D6=0,"N/A",F6/D6)</f>
        <v>9.5000377064469968E-2</v>
      </c>
    </row>
    <row r="7" spans="1:10">
      <c r="A7" s="1" t="s">
        <v>14</v>
      </c>
      <c r="B7" s="36" t="s">
        <v>70</v>
      </c>
      <c r="C7" s="29">
        <v>3952787222.5699997</v>
      </c>
      <c r="D7" s="17">
        <f>D42</f>
        <v>4654816371.79</v>
      </c>
      <c r="E7" s="29">
        <v>375514989</v>
      </c>
      <c r="F7" s="17">
        <f>F42</f>
        <v>442207762</v>
      </c>
      <c r="G7" s="17">
        <f t="shared" si="0"/>
        <v>702029149.22000027</v>
      </c>
      <c r="H7" s="18">
        <f t="shared" ref="H7:H14" si="1">IF(E7=0,"",F7/E7-1)</f>
        <v>0.17760349108194995</v>
      </c>
      <c r="I7" s="22">
        <f>IF(D7=0,"N/A",F7/D7)</f>
        <v>9.5000044401311129E-2</v>
      </c>
    </row>
    <row r="8" spans="1:10">
      <c r="A8" s="1" t="s">
        <v>17</v>
      </c>
      <c r="B8" s="36" t="s">
        <v>71</v>
      </c>
      <c r="C8" s="29">
        <v>180872429.75</v>
      </c>
      <c r="D8" s="17">
        <f>D49</f>
        <v>151315138</v>
      </c>
      <c r="E8" s="29">
        <v>17182842</v>
      </c>
      <c r="F8" s="17">
        <f>F49</f>
        <v>14374955</v>
      </c>
      <c r="G8" s="17">
        <f t="shared" si="0"/>
        <v>-29557291.75</v>
      </c>
      <c r="H8" s="18">
        <f t="shared" si="1"/>
        <v>-0.16341225741352916</v>
      </c>
      <c r="I8" s="22">
        <f>IF(D8=0,"N/A",F8/D8)</f>
        <v>9.5000111621350136E-2</v>
      </c>
    </row>
    <row r="9" spans="1:10">
      <c r="A9" s="1" t="s">
        <v>19</v>
      </c>
      <c r="B9" s="36" t="s">
        <v>20</v>
      </c>
      <c r="C9" s="29">
        <v>465995764</v>
      </c>
      <c r="D9" s="17">
        <f>D87</f>
        <v>448246418</v>
      </c>
      <c r="E9" s="29">
        <v>53589517</v>
      </c>
      <c r="F9" s="17">
        <f>F87</f>
        <v>51548336</v>
      </c>
      <c r="G9" s="17">
        <f t="shared" si="0"/>
        <v>-17749346</v>
      </c>
      <c r="H9" s="18">
        <f t="shared" si="1"/>
        <v>-3.8089184494795925E-2</v>
      </c>
      <c r="I9" s="22">
        <f>IF(D9=0,"N/A",F9/D9)</f>
        <v>0.11499999538200437</v>
      </c>
    </row>
    <row r="10" spans="1:10">
      <c r="B10" s="1" t="s">
        <v>23</v>
      </c>
      <c r="C10" s="29">
        <v>199314069</v>
      </c>
      <c r="D10" s="279">
        <f>'STATE ASSESSED'!C11</f>
        <v>173091889</v>
      </c>
      <c r="E10" s="29">
        <v>199314069</v>
      </c>
      <c r="F10" s="279">
        <f>D10</f>
        <v>173091889</v>
      </c>
      <c r="G10" s="17">
        <f t="shared" si="0"/>
        <v>-26222180</v>
      </c>
      <c r="H10" s="18">
        <f t="shared" si="1"/>
        <v>-0.1315621126574863</v>
      </c>
      <c r="I10" s="22">
        <f>IF(D10=0,"N/A",F10/D10)</f>
        <v>1</v>
      </c>
    </row>
    <row r="11" spans="1:10">
      <c r="B11" s="1" t="s">
        <v>66</v>
      </c>
      <c r="C11" s="280">
        <v>234804499</v>
      </c>
      <c r="D11" s="279">
        <f>'STATE ASSESSED'!F11</f>
        <v>231075680</v>
      </c>
      <c r="E11" s="29">
        <v>26263138</v>
      </c>
      <c r="F11" s="279">
        <f>'STATE ASSESSED'!I11</f>
        <v>25962508</v>
      </c>
      <c r="G11" s="17">
        <f t="shared" si="0"/>
        <v>-3728819</v>
      </c>
      <c r="H11" s="18">
        <f>IF(E11=0,"",F11/E11-1)</f>
        <v>-1.1446842338489804E-2</v>
      </c>
      <c r="I11" s="22">
        <f>F11/D11</f>
        <v>0.11235499988575172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4856344540.3199997</v>
      </c>
      <c r="D13" s="15">
        <f>SUM(D6:D9)</f>
        <v>5492533487.79</v>
      </c>
      <c r="E13" s="15">
        <v>470672883</v>
      </c>
      <c r="F13" s="15">
        <f>SUM(F6:F9)</f>
        <v>530755921</v>
      </c>
      <c r="G13" s="15">
        <f>SUM(G6:G9)</f>
        <v>636188947.47000027</v>
      </c>
      <c r="H13" s="19">
        <f t="shared" si="1"/>
        <v>0.12765349390226088</v>
      </c>
      <c r="I13" s="21"/>
    </row>
    <row r="14" spans="1:10">
      <c r="B14" s="12" t="s">
        <v>74</v>
      </c>
      <c r="C14" s="16">
        <v>434118568</v>
      </c>
      <c r="D14" s="16">
        <f>SUM(D10:D11)</f>
        <v>404167569</v>
      </c>
      <c r="E14" s="16">
        <v>225577207</v>
      </c>
      <c r="F14" s="16">
        <f>SUM(F10:F11)</f>
        <v>199054397</v>
      </c>
      <c r="G14" s="16">
        <f>SUM(G10:G11)</f>
        <v>-29950999</v>
      </c>
      <c r="H14" s="20">
        <f t="shared" si="1"/>
        <v>-0.11757752634999152</v>
      </c>
      <c r="I14" s="21"/>
    </row>
    <row r="15" spans="1:10">
      <c r="B15" s="7" t="s">
        <v>72</v>
      </c>
      <c r="C15" s="15">
        <v>5290463108.3199997</v>
      </c>
      <c r="D15" s="483">
        <f>SUM(D13:D14)</f>
        <v>5896701056.79</v>
      </c>
      <c r="E15" s="15">
        <v>696250090</v>
      </c>
      <c r="F15" s="483">
        <f>SUM(F13:F14)</f>
        <v>729810318</v>
      </c>
      <c r="G15" s="15">
        <f>SUM(G13:G14)</f>
        <v>606237948.47000027</v>
      </c>
      <c r="H15" s="19">
        <f>IF(E15=0,"",F15/E15-1)</f>
        <v>4.8201398437162091E-2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192485497</v>
      </c>
      <c r="D22" s="3">
        <v>176034422</v>
      </c>
      <c r="E22" s="29">
        <v>18286126</v>
      </c>
      <c r="F22" s="3">
        <v>16723270</v>
      </c>
      <c r="G22" s="17">
        <f>D22-C22</f>
        <v>-16451075</v>
      </c>
      <c r="H22" s="18">
        <f>IF(E22=0,"",F22/E22-1)</f>
        <v>-8.5466763162410642E-2</v>
      </c>
      <c r="I22" s="22">
        <f>IF(D22=0,"N/A",F22/D22)</f>
        <v>9.4999999488736359E-2</v>
      </c>
    </row>
    <row r="23" spans="1:9">
      <c r="A23" s="1">
        <v>120</v>
      </c>
      <c r="B23" s="36" t="s">
        <v>76</v>
      </c>
      <c r="C23" s="29">
        <v>0</v>
      </c>
      <c r="D23" s="3">
        <v>0</v>
      </c>
      <c r="E23" s="29">
        <v>0</v>
      </c>
      <c r="F23" s="3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30">
        <v>64203627</v>
      </c>
      <c r="D24" s="4">
        <v>62121138</v>
      </c>
      <c r="E24" s="30">
        <v>6099409</v>
      </c>
      <c r="F24" s="4">
        <v>5901598</v>
      </c>
      <c r="G24" s="26">
        <f>D24-C24</f>
        <v>-2082489</v>
      </c>
      <c r="H24" s="23">
        <f>IF(E24=0,"",F24/E24-1)</f>
        <v>-3.24311748892393E-2</v>
      </c>
      <c r="I24" s="24">
        <f>IF(D24=0,"N/A",F24/D24)</f>
        <v>9.5001447011482623E-2</v>
      </c>
    </row>
    <row r="25" spans="1:9">
      <c r="A25" s="7" t="s">
        <v>15</v>
      </c>
      <c r="B25" s="7" t="s">
        <v>16</v>
      </c>
      <c r="C25" s="15">
        <v>256689124</v>
      </c>
      <c r="D25" s="15">
        <f>SUM(D22:D24)</f>
        <v>238155560</v>
      </c>
      <c r="E25" s="15">
        <v>24385535</v>
      </c>
      <c r="F25" s="15">
        <f>SUM(F22:F24)</f>
        <v>22624868</v>
      </c>
      <c r="G25" s="15">
        <f>SUM(G22:G24)</f>
        <v>-18533564</v>
      </c>
      <c r="H25" s="19">
        <f>IF(E25=0,"",F25/E25-1)</f>
        <v>-7.2201286541386134E-2</v>
      </c>
      <c r="I25" s="25">
        <f>IF(D25=0,"N/A",F25/D25)</f>
        <v>9.5000377064469968E-2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104351.561605</v>
      </c>
      <c r="D29" s="3">
        <v>104065.37261599999</v>
      </c>
      <c r="E29" s="31">
        <v>1844.5866457524778</v>
      </c>
      <c r="F29" s="27">
        <f>IF(D29&lt;&gt;0,D22/D29,0)</f>
        <v>1691.5753778114547</v>
      </c>
      <c r="G29" s="17">
        <f>D29-C29</f>
        <v>-286.18898900000204</v>
      </c>
      <c r="H29" s="27">
        <f>F29-E29</f>
        <v>-153.01126794102311</v>
      </c>
      <c r="I29" s="2"/>
    </row>
    <row r="30" spans="1:9">
      <c r="A30" s="1">
        <v>120</v>
      </c>
      <c r="B30" s="36" t="s">
        <v>76</v>
      </c>
      <c r="C30" s="29">
        <v>0</v>
      </c>
      <c r="D30" s="3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580869.08697200008</v>
      </c>
      <c r="D31" s="3">
        <v>580912.32451700012</v>
      </c>
      <c r="E31" s="31">
        <v>110.53028718516542</v>
      </c>
      <c r="F31" s="27">
        <f>IF(D31&lt;&gt;0,D24/D31,0)</f>
        <v>106.93720098235246</v>
      </c>
      <c r="G31" s="17">
        <f>D31-C31</f>
        <v>43.237545000039972</v>
      </c>
      <c r="H31" s="27">
        <f>F31-E31</f>
        <v>-3.5930862028129553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744745520.89999986</v>
      </c>
      <c r="D38" s="3">
        <v>879965569.92000008</v>
      </c>
      <c r="E38" s="29">
        <v>70750884</v>
      </c>
      <c r="F38" s="3">
        <v>83596848</v>
      </c>
      <c r="G38" s="17">
        <f>D38-C38</f>
        <v>135220049.02000022</v>
      </c>
      <c r="H38" s="18">
        <f>IF(E38=0,"",F38/E38-1)</f>
        <v>0.1815661271454927</v>
      </c>
      <c r="I38" s="22">
        <f>IF(D38=0,"N/A",F38/D38)</f>
        <v>9.5000135070739192E-2</v>
      </c>
    </row>
    <row r="39" spans="1:9">
      <c r="A39" s="1">
        <v>300</v>
      </c>
      <c r="B39" s="36" t="s">
        <v>64</v>
      </c>
      <c r="C39" s="29">
        <v>2309059351.6700001</v>
      </c>
      <c r="D39" s="3">
        <v>2858066494.8699999</v>
      </c>
      <c r="E39" s="29">
        <v>219360706</v>
      </c>
      <c r="F39" s="3">
        <v>271516320</v>
      </c>
      <c r="G39" s="17">
        <f>D39-C39</f>
        <v>549007143.19999981</v>
      </c>
      <c r="H39" s="18">
        <f>IF(E39=0,"",F39/E39-1)</f>
        <v>0.23776188065331993</v>
      </c>
      <c r="I39" s="22">
        <f>IF(D39=0,"N/A",F39/D39)</f>
        <v>9.5000001045234608E-2</v>
      </c>
    </row>
    <row r="40" spans="1:9">
      <c r="A40" s="1">
        <v>400</v>
      </c>
      <c r="B40" s="36" t="s">
        <v>62</v>
      </c>
      <c r="C40" s="29">
        <v>125661007</v>
      </c>
      <c r="D40" s="3">
        <v>127355956</v>
      </c>
      <c r="E40" s="29">
        <v>11937862</v>
      </c>
      <c r="F40" s="3">
        <v>12098889</v>
      </c>
      <c r="G40" s="17">
        <f>D40-C40</f>
        <v>1694949</v>
      </c>
      <c r="H40" s="18">
        <f>IF(E40=0,"",F40/E40-1)</f>
        <v>1.3488763733405573E-2</v>
      </c>
      <c r="I40" s="22">
        <f>IF(D40=0,"N/A",F40/D40)</f>
        <v>9.5000574609953856E-2</v>
      </c>
    </row>
    <row r="41" spans="1:9">
      <c r="A41" s="28">
        <v>500</v>
      </c>
      <c r="B41" s="37" t="s">
        <v>63</v>
      </c>
      <c r="C41" s="30">
        <v>773321343</v>
      </c>
      <c r="D41" s="4">
        <v>789428351</v>
      </c>
      <c r="E41" s="30">
        <v>73465537</v>
      </c>
      <c r="F41" s="4">
        <v>74995705</v>
      </c>
      <c r="G41" s="26">
        <f>D41-C41</f>
        <v>16107008</v>
      </c>
      <c r="H41" s="23">
        <f>IF(E41=0,"",F41/E41-1)</f>
        <v>2.0828378345618015E-2</v>
      </c>
      <c r="I41" s="24">
        <f>IF(D41=0,"N/A",F41/D41)</f>
        <v>9.500001476384777E-2</v>
      </c>
    </row>
    <row r="42" spans="1:9">
      <c r="A42" s="7" t="s">
        <v>14</v>
      </c>
      <c r="B42" s="7" t="s">
        <v>69</v>
      </c>
      <c r="C42" s="15">
        <v>3952787222.5699997</v>
      </c>
      <c r="D42" s="15">
        <f>SUM(D38:D41)</f>
        <v>4654816371.79</v>
      </c>
      <c r="E42" s="15">
        <v>375514989</v>
      </c>
      <c r="F42" s="15">
        <f>SUM(F38:F41)</f>
        <v>442207762</v>
      </c>
      <c r="G42" s="15">
        <f>SUM(G38:G41)</f>
        <v>702029149.22000003</v>
      </c>
      <c r="H42" s="19">
        <f>IF(E42=0,"",F42/E42-1)</f>
        <v>0.17760349108194995</v>
      </c>
      <c r="I42" s="25">
        <f>IF(D42=0,"N/A",F42/D42)</f>
        <v>9.5000044401311129E-2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42584783.75</v>
      </c>
      <c r="D47" s="3">
        <v>55704743</v>
      </c>
      <c r="E47" s="29">
        <v>4045545</v>
      </c>
      <c r="F47" s="3">
        <v>5291964</v>
      </c>
      <c r="G47" s="17">
        <f>D47-C47</f>
        <v>13119959.25</v>
      </c>
      <c r="H47" s="18">
        <f>IF(E47=0,"",F47/E47-1)</f>
        <v>0.30809668413032121</v>
      </c>
      <c r="I47" s="22">
        <f>IF(D47=0,"N/A",F47/D47)</f>
        <v>9.5000240823299373E-2</v>
      </c>
    </row>
    <row r="48" spans="1:9">
      <c r="A48" s="28">
        <v>730</v>
      </c>
      <c r="B48" s="37" t="s">
        <v>67</v>
      </c>
      <c r="C48" s="30">
        <v>138287646</v>
      </c>
      <c r="D48" s="4">
        <v>95610395</v>
      </c>
      <c r="E48" s="30">
        <v>13137297</v>
      </c>
      <c r="F48" s="4">
        <v>9082991</v>
      </c>
      <c r="G48" s="26">
        <f>D48-C48</f>
        <v>-42677251</v>
      </c>
      <c r="H48" s="23">
        <f>IF(E48=0,"",F48/E48-1)</f>
        <v>-0.30861036330380598</v>
      </c>
      <c r="I48" s="24">
        <f>IF(D48=0,"N/A",F48/D48)</f>
        <v>9.5000036345420397E-2</v>
      </c>
    </row>
    <row r="49" spans="1:9">
      <c r="A49" s="7" t="s">
        <v>17</v>
      </c>
      <c r="B49" s="7" t="s">
        <v>68</v>
      </c>
      <c r="C49" s="15">
        <v>180872429.75</v>
      </c>
      <c r="D49" s="15">
        <f>SUM(D47:D48)</f>
        <v>151315138</v>
      </c>
      <c r="E49" s="15">
        <v>17182842</v>
      </c>
      <c r="F49" s="15">
        <f>SUM(F47:F48)</f>
        <v>14374955</v>
      </c>
      <c r="G49" s="15">
        <f>SUM(G47:G48)</f>
        <v>-29557291.75</v>
      </c>
      <c r="H49" s="19">
        <f>IF(E49=0,"",F49/E49-1)</f>
        <v>-0.16341225741352916</v>
      </c>
      <c r="I49" s="25">
        <f>IF(D49=0,"N/A",F49/D49)</f>
        <v>9.5000111621350136E-2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3986869</v>
      </c>
      <c r="D56" s="3">
        <v>3625009</v>
      </c>
      <c r="E56" s="29">
        <v>458490</v>
      </c>
      <c r="F56" s="3">
        <v>416878</v>
      </c>
      <c r="G56" s="17">
        <f>D56-C56</f>
        <v>-361860</v>
      </c>
      <c r="H56" s="18">
        <f t="shared" ref="H56:H87" si="2">IF(E56=0,"",F56/E56-1)</f>
        <v>-9.0758795175467255E-2</v>
      </c>
      <c r="I56" s="22">
        <f t="shared" ref="I56:I87" si="3">IF(D56=0,"N/A",F56/D56)</f>
        <v>0.1150005420676197</v>
      </c>
    </row>
    <row r="57" spans="1:9">
      <c r="A57" s="1">
        <v>502</v>
      </c>
      <c r="B57" s="1" t="s">
        <v>28</v>
      </c>
      <c r="C57" s="29">
        <v>0</v>
      </c>
      <c r="D57" s="3">
        <v>0</v>
      </c>
      <c r="E57" s="29">
        <v>0</v>
      </c>
      <c r="F57" s="3">
        <v>0</v>
      </c>
      <c r="G57" s="17">
        <f t="shared" ref="G57:G86" si="4">D57-C57</f>
        <v>0</v>
      </c>
      <c r="H57" s="18" t="str">
        <f t="shared" si="2"/>
        <v/>
      </c>
      <c r="I57" s="22" t="str">
        <f t="shared" si="3"/>
        <v>N/A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942810</v>
      </c>
      <c r="D59" s="3">
        <v>805652</v>
      </c>
      <c r="E59" s="29">
        <v>108423</v>
      </c>
      <c r="F59" s="3">
        <v>92650</v>
      </c>
      <c r="G59" s="17">
        <f t="shared" si="4"/>
        <v>-137158</v>
      </c>
      <c r="H59" s="18">
        <f t="shared" si="2"/>
        <v>-0.14547651328592637</v>
      </c>
      <c r="I59" s="22">
        <f t="shared" si="3"/>
        <v>0.11500002482461411</v>
      </c>
    </row>
    <row r="60" spans="1:9">
      <c r="A60" s="1">
        <v>505</v>
      </c>
      <c r="B60" s="1" t="s">
        <v>31</v>
      </c>
      <c r="C60" s="29">
        <v>59850</v>
      </c>
      <c r="D60" s="3">
        <v>59850</v>
      </c>
      <c r="E60" s="29">
        <v>6883</v>
      </c>
      <c r="F60" s="3">
        <v>6883</v>
      </c>
      <c r="G60" s="17">
        <f t="shared" si="4"/>
        <v>0</v>
      </c>
      <c r="H60" s="18">
        <f t="shared" si="2"/>
        <v>0</v>
      </c>
      <c r="I60" s="22">
        <f t="shared" si="3"/>
        <v>0.11500417710944026</v>
      </c>
    </row>
    <row r="61" spans="1:9">
      <c r="A61" s="1">
        <v>506</v>
      </c>
      <c r="B61" s="1" t="s">
        <v>32</v>
      </c>
      <c r="C61" s="29">
        <v>485525</v>
      </c>
      <c r="D61" s="3">
        <v>484917</v>
      </c>
      <c r="E61" s="29">
        <v>55835</v>
      </c>
      <c r="F61" s="3">
        <v>55765</v>
      </c>
      <c r="G61" s="17">
        <f t="shared" si="4"/>
        <v>-608</v>
      </c>
      <c r="H61" s="18">
        <f t="shared" si="2"/>
        <v>-1.2536939195845198E-3</v>
      </c>
      <c r="I61" s="22">
        <f t="shared" si="3"/>
        <v>0.11499906169509422</v>
      </c>
    </row>
    <row r="62" spans="1:9">
      <c r="A62" s="1">
        <v>507</v>
      </c>
      <c r="B62" s="1" t="s">
        <v>33</v>
      </c>
      <c r="C62" s="29">
        <v>405325</v>
      </c>
      <c r="D62" s="3">
        <v>377967</v>
      </c>
      <c r="E62" s="29">
        <v>46613</v>
      </c>
      <c r="F62" s="3">
        <v>43466</v>
      </c>
      <c r="G62" s="17">
        <f t="shared" si="4"/>
        <v>-27358</v>
      </c>
      <c r="H62" s="18">
        <f t="shared" si="2"/>
        <v>-6.7513354643554346E-2</v>
      </c>
      <c r="I62" s="22">
        <f t="shared" si="3"/>
        <v>0.11499945762460743</v>
      </c>
    </row>
    <row r="63" spans="1:9">
      <c r="A63" s="1">
        <v>508</v>
      </c>
      <c r="B63" s="1" t="s">
        <v>34</v>
      </c>
      <c r="C63" s="29">
        <v>711130</v>
      </c>
      <c r="D63" s="3">
        <v>694599</v>
      </c>
      <c r="E63" s="29">
        <v>81780</v>
      </c>
      <c r="F63" s="3">
        <v>79879</v>
      </c>
      <c r="G63" s="17">
        <f t="shared" si="4"/>
        <v>-16531</v>
      </c>
      <c r="H63" s="18">
        <f t="shared" si="2"/>
        <v>-2.3245292247493277E-2</v>
      </c>
      <c r="I63" s="22">
        <f t="shared" si="3"/>
        <v>0.11500016556315226</v>
      </c>
    </row>
    <row r="64" spans="1:9">
      <c r="A64" s="1">
        <v>509</v>
      </c>
      <c r="B64" s="1" t="s">
        <v>24</v>
      </c>
      <c r="C64" s="29">
        <v>3107983</v>
      </c>
      <c r="D64" s="3">
        <v>3143292</v>
      </c>
      <c r="E64" s="29">
        <v>357417</v>
      </c>
      <c r="F64" s="3">
        <v>361478</v>
      </c>
      <c r="G64" s="17">
        <f t="shared" si="4"/>
        <v>35309</v>
      </c>
      <c r="H64" s="18">
        <f t="shared" si="2"/>
        <v>1.1362078468567516E-2</v>
      </c>
      <c r="I64" s="22">
        <f t="shared" si="3"/>
        <v>0.1149998154800763</v>
      </c>
    </row>
    <row r="65" spans="1:9">
      <c r="A65" s="1">
        <v>510</v>
      </c>
      <c r="B65" s="1" t="s">
        <v>35</v>
      </c>
      <c r="C65" s="29">
        <v>509655</v>
      </c>
      <c r="D65" s="3">
        <v>318494</v>
      </c>
      <c r="E65" s="29">
        <v>58610</v>
      </c>
      <c r="F65" s="3">
        <v>36627</v>
      </c>
      <c r="G65" s="17">
        <f t="shared" si="4"/>
        <v>-191161</v>
      </c>
      <c r="H65" s="18">
        <f t="shared" si="2"/>
        <v>-0.3750725132229995</v>
      </c>
      <c r="I65" s="22">
        <f t="shared" si="3"/>
        <v>0.11500059655754896</v>
      </c>
    </row>
    <row r="66" spans="1:9">
      <c r="A66" s="1">
        <v>511</v>
      </c>
      <c r="B66" s="1" t="s">
        <v>36</v>
      </c>
      <c r="C66" s="29">
        <v>2425186</v>
      </c>
      <c r="D66" s="3">
        <v>2181050</v>
      </c>
      <c r="E66" s="29">
        <v>278896</v>
      </c>
      <c r="F66" s="3">
        <v>250820</v>
      </c>
      <c r="G66" s="17">
        <f t="shared" si="4"/>
        <v>-244136</v>
      </c>
      <c r="H66" s="18">
        <f t="shared" si="2"/>
        <v>-0.10066834949228387</v>
      </c>
      <c r="I66" s="22">
        <f t="shared" si="3"/>
        <v>0.11499965612892872</v>
      </c>
    </row>
    <row r="67" spans="1:9">
      <c r="A67" s="1">
        <v>512</v>
      </c>
      <c r="B67" s="1" t="s">
        <v>37</v>
      </c>
      <c r="C67" s="29">
        <v>4191839</v>
      </c>
      <c r="D67" s="3">
        <v>5523164</v>
      </c>
      <c r="E67" s="29">
        <v>482062</v>
      </c>
      <c r="F67" s="3">
        <v>635164</v>
      </c>
      <c r="G67" s="17">
        <f t="shared" si="4"/>
        <v>1331325</v>
      </c>
      <c r="H67" s="18">
        <f t="shared" si="2"/>
        <v>0.31759815127514712</v>
      </c>
      <c r="I67" s="22">
        <f t="shared" si="3"/>
        <v>0.11500002534778977</v>
      </c>
    </row>
    <row r="68" spans="1:9">
      <c r="A68" s="1">
        <v>513</v>
      </c>
      <c r="B68" s="1" t="s">
        <v>38</v>
      </c>
      <c r="C68" s="29">
        <v>981765</v>
      </c>
      <c r="D68" s="3">
        <v>891791</v>
      </c>
      <c r="E68" s="29">
        <v>112903</v>
      </c>
      <c r="F68" s="3">
        <v>102556</v>
      </c>
      <c r="G68" s="17">
        <f t="shared" si="4"/>
        <v>-89974</v>
      </c>
      <c r="H68" s="18">
        <f t="shared" si="2"/>
        <v>-9.1645040432937974E-2</v>
      </c>
      <c r="I68" s="22">
        <f t="shared" si="3"/>
        <v>0.11500003924686389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4"/>
        <v>0</v>
      </c>
      <c r="H69" s="18" t="str">
        <f t="shared" si="2"/>
        <v/>
      </c>
      <c r="I69" s="22" t="str">
        <f t="shared" si="3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3044553</v>
      </c>
      <c r="D71" s="3">
        <v>3014711</v>
      </c>
      <c r="E71" s="29">
        <v>350124</v>
      </c>
      <c r="F71" s="3">
        <v>346692</v>
      </c>
      <c r="G71" s="17">
        <f t="shared" si="4"/>
        <v>-29842</v>
      </c>
      <c r="H71" s="18">
        <f t="shared" si="2"/>
        <v>-9.8022414915858169E-3</v>
      </c>
      <c r="I71" s="22">
        <f t="shared" si="3"/>
        <v>0.11500007795108719</v>
      </c>
    </row>
    <row r="72" spans="1:9">
      <c r="A72" s="1">
        <v>517</v>
      </c>
      <c r="B72" s="1" t="s">
        <v>42</v>
      </c>
      <c r="C72" s="29">
        <v>1810512</v>
      </c>
      <c r="D72" s="3">
        <v>1837400</v>
      </c>
      <c r="E72" s="29">
        <v>208208</v>
      </c>
      <c r="F72" s="3">
        <v>211301</v>
      </c>
      <c r="G72" s="17">
        <f t="shared" si="4"/>
        <v>26888</v>
      </c>
      <c r="H72" s="18">
        <f t="shared" si="2"/>
        <v>1.4855336970721611E-2</v>
      </c>
      <c r="I72" s="22">
        <f t="shared" si="3"/>
        <v>0.115</v>
      </c>
    </row>
    <row r="73" spans="1:9">
      <c r="A73" s="1">
        <v>518</v>
      </c>
      <c r="B73" s="1" t="s">
        <v>43</v>
      </c>
      <c r="C73" s="29">
        <v>26169895</v>
      </c>
      <c r="D73" s="3">
        <v>33546696</v>
      </c>
      <c r="E73" s="29">
        <v>3009540</v>
      </c>
      <c r="F73" s="3">
        <v>3857869</v>
      </c>
      <c r="G73" s="17">
        <f t="shared" si="4"/>
        <v>7376801</v>
      </c>
      <c r="H73" s="18">
        <f t="shared" si="2"/>
        <v>0.28187995507619101</v>
      </c>
      <c r="I73" s="22">
        <f t="shared" si="3"/>
        <v>0.11499996899843729</v>
      </c>
    </row>
    <row r="74" spans="1:9">
      <c r="A74" s="1">
        <v>519</v>
      </c>
      <c r="B74" s="1" t="s">
        <v>44</v>
      </c>
      <c r="C74" s="29">
        <v>1008072</v>
      </c>
      <c r="D74" s="3">
        <v>943884</v>
      </c>
      <c r="E74" s="29">
        <v>115928</v>
      </c>
      <c r="F74" s="3">
        <v>108546</v>
      </c>
      <c r="G74" s="17">
        <f t="shared" si="4"/>
        <v>-64188</v>
      </c>
      <c r="H74" s="18">
        <f t="shared" si="2"/>
        <v>-6.3677454972051573E-2</v>
      </c>
      <c r="I74" s="22">
        <f t="shared" si="3"/>
        <v>0.11499930076153425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349295079</v>
      </c>
      <c r="D77" s="3">
        <v>331696861</v>
      </c>
      <c r="E77" s="29">
        <v>40168936</v>
      </c>
      <c r="F77" s="3">
        <v>38145138</v>
      </c>
      <c r="G77" s="17">
        <f t="shared" si="4"/>
        <v>-17598218</v>
      </c>
      <c r="H77" s="18">
        <f t="shared" si="2"/>
        <v>-5.0382165960283332E-2</v>
      </c>
      <c r="I77" s="22">
        <f t="shared" si="3"/>
        <v>0.11499999693997708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84616</v>
      </c>
      <c r="D79" s="3">
        <v>0</v>
      </c>
      <c r="E79" s="29">
        <v>9731</v>
      </c>
      <c r="F79" s="3">
        <v>0</v>
      </c>
      <c r="G79" s="17">
        <f t="shared" si="4"/>
        <v>-84616</v>
      </c>
      <c r="H79" s="18">
        <f t="shared" si="2"/>
        <v>-1</v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3296792</v>
      </c>
      <c r="D80" s="3">
        <v>2825674</v>
      </c>
      <c r="E80" s="29">
        <v>379132</v>
      </c>
      <c r="F80" s="3">
        <v>324952</v>
      </c>
      <c r="G80" s="17">
        <f t="shared" si="4"/>
        <v>-471118</v>
      </c>
      <c r="H80" s="18">
        <f t="shared" si="2"/>
        <v>-0.14290537332644038</v>
      </c>
      <c r="I80" s="22">
        <f t="shared" si="3"/>
        <v>0.11499981951208808</v>
      </c>
    </row>
    <row r="81" spans="1:9">
      <c r="A81" s="1">
        <v>526</v>
      </c>
      <c r="B81" s="1" t="s">
        <v>47</v>
      </c>
      <c r="C81" s="29">
        <v>2348033</v>
      </c>
      <c r="D81" s="3">
        <v>150583</v>
      </c>
      <c r="E81" s="29">
        <v>270024</v>
      </c>
      <c r="F81" s="3">
        <v>17317</v>
      </c>
      <c r="G81" s="17">
        <f t="shared" si="4"/>
        <v>-2197450</v>
      </c>
      <c r="H81" s="18">
        <f t="shared" si="2"/>
        <v>-0.93586866352620512</v>
      </c>
      <c r="I81" s="22">
        <f t="shared" si="3"/>
        <v>0.1149997011614857</v>
      </c>
    </row>
    <row r="82" spans="1:9">
      <c r="A82" s="1">
        <v>527</v>
      </c>
      <c r="B82" s="1" t="s">
        <v>48</v>
      </c>
      <c r="C82" s="29">
        <v>24724300</v>
      </c>
      <c r="D82" s="3">
        <v>28508060</v>
      </c>
      <c r="E82" s="29">
        <v>2843295</v>
      </c>
      <c r="F82" s="3">
        <v>3278427</v>
      </c>
      <c r="G82" s="17">
        <f t="shared" si="4"/>
        <v>3783760</v>
      </c>
      <c r="H82" s="18">
        <f t="shared" si="2"/>
        <v>0.15303793661930953</v>
      </c>
      <c r="I82" s="22">
        <f t="shared" si="3"/>
        <v>0.1150000035077799</v>
      </c>
    </row>
    <row r="83" spans="1:9">
      <c r="A83" s="1">
        <v>528</v>
      </c>
      <c r="B83" s="1" t="s">
        <v>49</v>
      </c>
      <c r="C83" s="29">
        <v>36007011</v>
      </c>
      <c r="D83" s="3">
        <v>27268300</v>
      </c>
      <c r="E83" s="29">
        <v>4140806</v>
      </c>
      <c r="F83" s="3">
        <v>3135855</v>
      </c>
      <c r="G83" s="17">
        <f t="shared" si="4"/>
        <v>-8738711</v>
      </c>
      <c r="H83" s="18">
        <f t="shared" si="2"/>
        <v>-0.24269453821309184</v>
      </c>
      <c r="I83" s="22">
        <f t="shared" si="3"/>
        <v>0.11500001833630993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398964</v>
      </c>
      <c r="D85" s="3">
        <v>348464</v>
      </c>
      <c r="E85" s="29">
        <v>45881</v>
      </c>
      <c r="F85" s="3">
        <v>40073</v>
      </c>
      <c r="G85" s="17">
        <f t="shared" si="4"/>
        <v>-50500</v>
      </c>
      <c r="H85" s="18">
        <f t="shared" si="2"/>
        <v>-0.12658834811795727</v>
      </c>
      <c r="I85" s="22">
        <f t="shared" si="3"/>
        <v>0.11499896689471509</v>
      </c>
    </row>
    <row r="86" spans="1:9">
      <c r="A86" s="28">
        <v>532</v>
      </c>
      <c r="B86" s="28" t="s">
        <v>52</v>
      </c>
      <c r="C86" s="30">
        <v>17813040</v>
      </c>
      <c r="D86" s="4">
        <v>5249170</v>
      </c>
      <c r="E86" s="30">
        <v>2048499.6</v>
      </c>
      <c r="F86" s="4">
        <v>603654.55000000005</v>
      </c>
      <c r="G86" s="26">
        <f t="shared" si="4"/>
        <v>-12563870</v>
      </c>
      <c r="H86" s="23">
        <f t="shared" si="2"/>
        <v>-0.70531868788258489</v>
      </c>
      <c r="I86" s="24">
        <f t="shared" si="3"/>
        <v>0.115</v>
      </c>
    </row>
    <row r="87" spans="1:9">
      <c r="A87" s="7" t="s">
        <v>19</v>
      </c>
      <c r="B87" s="7" t="s">
        <v>26</v>
      </c>
      <c r="C87" s="15">
        <v>465995764</v>
      </c>
      <c r="D87" s="15">
        <f>SUM(D56:D85)</f>
        <v>448246418</v>
      </c>
      <c r="E87" s="15">
        <v>53589517</v>
      </c>
      <c r="F87" s="15">
        <f>SUM(F56:F85)</f>
        <v>51548336</v>
      </c>
      <c r="G87" s="15">
        <f>SUM(G56:G85)</f>
        <v>-17749346</v>
      </c>
      <c r="H87" s="19">
        <f t="shared" si="2"/>
        <v>-3.8089184494795925E-2</v>
      </c>
      <c r="I87" s="25">
        <f t="shared" si="3"/>
        <v>0.11499999538200437</v>
      </c>
    </row>
    <row r="88" spans="1:9">
      <c r="C88" s="1"/>
      <c r="E88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2">
    <tabColor rgb="FF92D050"/>
  </sheetPr>
  <dimension ref="A1:J88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"GOSHEN COUNTY "&amp;D3</f>
        <v>GOSHEN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433445229</v>
      </c>
      <c r="D6" s="17">
        <f>D25</f>
        <v>385870147</v>
      </c>
      <c r="E6" s="29">
        <v>41177432</v>
      </c>
      <c r="F6" s="17">
        <f>F25</f>
        <v>36657764</v>
      </c>
      <c r="G6" s="17">
        <f t="shared" ref="G6:G11" si="0">D6-C6</f>
        <v>-47575082</v>
      </c>
      <c r="H6" s="18">
        <f>IF(E6=0,"",F6/E6-1)</f>
        <v>-0.10976080295633783</v>
      </c>
      <c r="I6" s="22">
        <f>IF(D6=0,"N/A",F6/D6)</f>
        <v>9.5000259245242941E-2</v>
      </c>
    </row>
    <row r="7" spans="1:10">
      <c r="A7" s="1" t="s">
        <v>14</v>
      </c>
      <c r="B7" s="36" t="s">
        <v>70</v>
      </c>
      <c r="C7" s="29">
        <v>1047483648.37</v>
      </c>
      <c r="D7" s="17">
        <f>D42</f>
        <v>1245337734.02</v>
      </c>
      <c r="E7" s="29">
        <v>99511492</v>
      </c>
      <c r="F7" s="17">
        <f>F42</f>
        <v>118307565</v>
      </c>
      <c r="G7" s="17">
        <f t="shared" si="0"/>
        <v>197854085.64999998</v>
      </c>
      <c r="H7" s="18">
        <f t="shared" ref="H7:H14" si="1">IF(E7=0,"",F7/E7-1)</f>
        <v>0.18888344071858554</v>
      </c>
      <c r="I7" s="22">
        <f>IF(D7=0,"N/A",F7/D7)</f>
        <v>9.5000385652893093E-2</v>
      </c>
    </row>
    <row r="8" spans="1:10">
      <c r="A8" s="1" t="s">
        <v>17</v>
      </c>
      <c r="B8" s="36" t="s">
        <v>71</v>
      </c>
      <c r="C8" s="29">
        <v>122744193.14</v>
      </c>
      <c r="D8" s="17">
        <f>D49</f>
        <v>81714135.659999996</v>
      </c>
      <c r="E8" s="29">
        <v>11660699</v>
      </c>
      <c r="F8" s="17">
        <f>F49</f>
        <v>7762853</v>
      </c>
      <c r="G8" s="17">
        <f t="shared" si="0"/>
        <v>-41030057.480000004</v>
      </c>
      <c r="H8" s="18">
        <f t="shared" si="1"/>
        <v>-0.33427207065374043</v>
      </c>
      <c r="I8" s="22">
        <f>IF(D8=0,"N/A",F8/D8)</f>
        <v>9.5000123752150334E-2</v>
      </c>
    </row>
    <row r="9" spans="1:10">
      <c r="A9" s="1" t="s">
        <v>19</v>
      </c>
      <c r="B9" s="36" t="s">
        <v>20</v>
      </c>
      <c r="C9" s="29">
        <v>97592831.560000002</v>
      </c>
      <c r="D9" s="17">
        <f>D87</f>
        <v>113947982.84</v>
      </c>
      <c r="E9" s="29">
        <v>11223173</v>
      </c>
      <c r="F9" s="17">
        <f>F87</f>
        <v>13104018</v>
      </c>
      <c r="G9" s="17">
        <f t="shared" si="0"/>
        <v>16355151.280000001</v>
      </c>
      <c r="H9" s="18">
        <f t="shared" si="1"/>
        <v>0.16758585116704516</v>
      </c>
      <c r="I9" s="22">
        <f>IF(D9=0,"N/A",F9/D9)</f>
        <v>0.11499999976656014</v>
      </c>
    </row>
    <row r="10" spans="1:10">
      <c r="B10" s="1" t="s">
        <v>23</v>
      </c>
      <c r="C10" s="29">
        <v>2181794</v>
      </c>
      <c r="D10" s="279">
        <f>'STATE ASSESSED'!C12</f>
        <v>1765971</v>
      </c>
      <c r="E10" s="29">
        <v>2181794</v>
      </c>
      <c r="F10" s="279">
        <f>D10</f>
        <v>1765971</v>
      </c>
      <c r="G10" s="17">
        <f t="shared" si="0"/>
        <v>-415823</v>
      </c>
      <c r="H10" s="18">
        <f t="shared" si="1"/>
        <v>-0.19058765401316535</v>
      </c>
      <c r="I10" s="22">
        <f>IF(D10=0,"N/A",F10/D10)</f>
        <v>1</v>
      </c>
    </row>
    <row r="11" spans="1:10">
      <c r="B11" s="1" t="s">
        <v>66</v>
      </c>
      <c r="C11" s="280">
        <v>1010562596</v>
      </c>
      <c r="D11" s="279">
        <f>'STATE ASSESSED'!F12</f>
        <v>1075197997</v>
      </c>
      <c r="E11" s="29">
        <v>115916927</v>
      </c>
      <c r="F11" s="279">
        <f>'STATE ASSESSED'!I12</f>
        <v>123461651</v>
      </c>
      <c r="G11" s="17">
        <f t="shared" si="0"/>
        <v>64635401</v>
      </c>
      <c r="H11" s="18">
        <f>IF(E11=0,"",F11/E11-1)</f>
        <v>6.5087336209318281E-2</v>
      </c>
      <c r="I11" s="22">
        <f>F11/D11</f>
        <v>0.11482689824988579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1701265902.0699999</v>
      </c>
      <c r="D13" s="15">
        <f>SUM(D6:D9)</f>
        <v>1826869999.52</v>
      </c>
      <c r="E13" s="15">
        <v>163572796</v>
      </c>
      <c r="F13" s="15">
        <f>SUM(F6:F9)</f>
        <v>175832200</v>
      </c>
      <c r="G13" s="15">
        <f>SUM(G6:G9)</f>
        <v>125604097.44999997</v>
      </c>
      <c r="H13" s="19">
        <f t="shared" si="1"/>
        <v>7.494769484774233E-2</v>
      </c>
      <c r="I13" s="21"/>
    </row>
    <row r="14" spans="1:10">
      <c r="B14" s="12" t="s">
        <v>74</v>
      </c>
      <c r="C14" s="16">
        <v>1012744390</v>
      </c>
      <c r="D14" s="16">
        <f>SUM(D10:D11)</f>
        <v>1076963968</v>
      </c>
      <c r="E14" s="16">
        <v>118098721</v>
      </c>
      <c r="F14" s="16">
        <f>SUM(F10:F11)</f>
        <v>125227622</v>
      </c>
      <c r="G14" s="16">
        <f>SUM(G10:G11)</f>
        <v>64219578</v>
      </c>
      <c r="H14" s="20">
        <f t="shared" si="1"/>
        <v>6.0363913678624925E-2</v>
      </c>
      <c r="I14" s="21"/>
    </row>
    <row r="15" spans="1:10">
      <c r="B15" s="7" t="s">
        <v>72</v>
      </c>
      <c r="C15" s="15">
        <v>2714010292.0699997</v>
      </c>
      <c r="D15" s="483">
        <f>SUM(D13:D14)</f>
        <v>2903833967.52</v>
      </c>
      <c r="E15" s="15">
        <v>281671517</v>
      </c>
      <c r="F15" s="483">
        <f>SUM(F13:F14)</f>
        <v>301059822</v>
      </c>
      <c r="G15" s="15">
        <f>SUM(G13:G14)</f>
        <v>189823675.44999999</v>
      </c>
      <c r="H15" s="19">
        <f>IF(E15=0,"",F15/E15-1)</f>
        <v>6.8833033621926276E-2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269952856</v>
      </c>
      <c r="D22" s="306">
        <v>230226172</v>
      </c>
      <c r="E22" s="29">
        <v>25645518</v>
      </c>
      <c r="F22" s="3">
        <v>21871490</v>
      </c>
      <c r="G22" s="17">
        <f>D22-C22</f>
        <v>-39726684</v>
      </c>
      <c r="H22" s="18">
        <f>IF(E22=0,"",F22/E22-1)</f>
        <v>-0.14716130904433278</v>
      </c>
      <c r="I22" s="22">
        <f>IF(D22=0,"N/A",F22/D22)</f>
        <v>9.5000015897410653E-2</v>
      </c>
    </row>
    <row r="23" spans="1:9">
      <c r="A23" s="1">
        <v>120</v>
      </c>
      <c r="B23" s="36" t="s">
        <v>76</v>
      </c>
      <c r="C23" s="29">
        <v>37077553</v>
      </c>
      <c r="D23" s="306">
        <v>33897200</v>
      </c>
      <c r="E23" s="29">
        <v>3522367</v>
      </c>
      <c r="F23" s="3">
        <v>3220236</v>
      </c>
      <c r="G23" s="17">
        <f>D23-C23</f>
        <v>-3180353</v>
      </c>
      <c r="H23" s="18">
        <f>IF(E23=0,"",F23/E23-1)</f>
        <v>-8.5774991646242471E-2</v>
      </c>
      <c r="I23" s="22">
        <f>IF(D23=0,"N/A",F23/D23)</f>
        <v>9.5000059001923459E-2</v>
      </c>
    </row>
    <row r="24" spans="1:9">
      <c r="A24" s="28">
        <v>130</v>
      </c>
      <c r="B24" s="37" t="s">
        <v>77</v>
      </c>
      <c r="C24" s="30">
        <v>126414820</v>
      </c>
      <c r="D24" s="307">
        <v>121746775</v>
      </c>
      <c r="E24" s="30">
        <v>12009547</v>
      </c>
      <c r="F24" s="4">
        <v>11566038</v>
      </c>
      <c r="G24" s="26">
        <f>D24-C24</f>
        <v>-4668045</v>
      </c>
      <c r="H24" s="23">
        <f>IF(E24=0,"",F24/E24-1)</f>
        <v>-3.6929702677378273E-2</v>
      </c>
      <c r="I24" s="24">
        <f>IF(D24=0,"N/A",F24/D24)</f>
        <v>9.5000775174537477E-2</v>
      </c>
    </row>
    <row r="25" spans="1:9">
      <c r="A25" s="7" t="s">
        <v>15</v>
      </c>
      <c r="B25" s="7" t="s">
        <v>16</v>
      </c>
      <c r="C25" s="15">
        <v>433445229</v>
      </c>
      <c r="D25" s="15">
        <f>SUM(D22:D24)</f>
        <v>385870147</v>
      </c>
      <c r="E25" s="15">
        <v>41177432</v>
      </c>
      <c r="F25" s="15">
        <f>SUM(F22:F24)</f>
        <v>36657764</v>
      </c>
      <c r="G25" s="15">
        <f>SUM(G22:G24)</f>
        <v>-47575082</v>
      </c>
      <c r="H25" s="19">
        <f>IF(E25=0,"",F25/E25-1)</f>
        <v>-0.10976080295633783</v>
      </c>
      <c r="I25" s="25">
        <f>IF(D25=0,"N/A",F25/D25)</f>
        <v>9.5000259245242941E-2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108067.1269</v>
      </c>
      <c r="D29" s="3">
        <v>108572.1369</v>
      </c>
      <c r="E29" s="31">
        <v>2498.0108543997944</v>
      </c>
      <c r="F29" s="27">
        <f>IF(D29&lt;&gt;0,D22/D29,0)</f>
        <v>2120.4903815428174</v>
      </c>
      <c r="G29" s="17">
        <f>D29-C29</f>
        <v>505.00999999999476</v>
      </c>
      <c r="H29" s="27">
        <f>F29-E29</f>
        <v>-377.52047285697699</v>
      </c>
      <c r="I29" s="2"/>
    </row>
    <row r="30" spans="1:9">
      <c r="A30" s="1">
        <v>120</v>
      </c>
      <c r="B30" s="36" t="s">
        <v>76</v>
      </c>
      <c r="C30" s="29">
        <v>101524.43999999999</v>
      </c>
      <c r="D30" s="3">
        <v>93205.58</v>
      </c>
      <c r="E30" s="31">
        <v>365.20815086495435</v>
      </c>
      <c r="F30" s="27">
        <f>IF(D30&lt;&gt;0,D23/D30,0)</f>
        <v>363.68208856165046</v>
      </c>
      <c r="G30" s="17">
        <f>D30-C30</f>
        <v>-8318.859999999986</v>
      </c>
      <c r="H30" s="27">
        <f>F30-E30</f>
        <v>-1.5260623033038883</v>
      </c>
      <c r="I30" s="2"/>
    </row>
    <row r="31" spans="1:9">
      <c r="A31" s="1">
        <v>130</v>
      </c>
      <c r="B31" s="36" t="s">
        <v>77</v>
      </c>
      <c r="C31" s="29">
        <v>1058255.49</v>
      </c>
      <c r="D31" s="3">
        <v>1065793.1900000002</v>
      </c>
      <c r="E31" s="31">
        <v>119.45586032348389</v>
      </c>
      <c r="F31" s="27">
        <f>IF(D31&lt;&gt;0,D24/D31,0)</f>
        <v>114.2311436611825</v>
      </c>
      <c r="G31" s="17">
        <f>D31-C31</f>
        <v>7537.7000000001863</v>
      </c>
      <c r="H31" s="27">
        <f>F31-E31</f>
        <v>-5.2247166623013896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111456993.04000001</v>
      </c>
      <c r="D38" s="306">
        <v>132504888.33</v>
      </c>
      <c r="E38" s="29">
        <v>10588932</v>
      </c>
      <c r="F38" s="3">
        <v>12588404</v>
      </c>
      <c r="G38" s="17">
        <f>D38-C38</f>
        <v>21047895.289999992</v>
      </c>
      <c r="H38" s="18">
        <f>IF(E38=0,"",F38/E38-1)</f>
        <v>0.18882659743211128</v>
      </c>
      <c r="I38" s="22">
        <f>IF(D38=0,"N/A",F38/D38)</f>
        <v>9.5003317678732768E-2</v>
      </c>
    </row>
    <row r="39" spans="1:9">
      <c r="A39" s="1">
        <v>300</v>
      </c>
      <c r="B39" s="36" t="s">
        <v>64</v>
      </c>
      <c r="C39" s="29">
        <v>758121443.33000004</v>
      </c>
      <c r="D39" s="306">
        <v>924866148.68999994</v>
      </c>
      <c r="E39" s="29">
        <v>72021539</v>
      </c>
      <c r="F39" s="3">
        <v>87862308</v>
      </c>
      <c r="G39" s="17">
        <f>D39-C39</f>
        <v>166744705.3599999</v>
      </c>
      <c r="H39" s="18">
        <f>IF(E39=0,"",F39/E39-1)</f>
        <v>0.21994488343271867</v>
      </c>
      <c r="I39" s="22">
        <f>IF(D39=0,"N/A",F39/D39)</f>
        <v>9.5000025813951602E-2</v>
      </c>
    </row>
    <row r="40" spans="1:9">
      <c r="A40" s="1">
        <v>400</v>
      </c>
      <c r="B40" s="36" t="s">
        <v>62</v>
      </c>
      <c r="C40" s="29">
        <v>28772293</v>
      </c>
      <c r="D40" s="306">
        <v>29718395</v>
      </c>
      <c r="E40" s="29">
        <v>2733389</v>
      </c>
      <c r="F40" s="3">
        <v>2823269</v>
      </c>
      <c r="G40" s="17">
        <f>D40-C40</f>
        <v>946102</v>
      </c>
      <c r="H40" s="18">
        <f>IF(E40=0,"",F40/E40-1)</f>
        <v>3.2882257154031036E-2</v>
      </c>
      <c r="I40" s="22">
        <f>IF(D40=0,"N/A",F40/D40)</f>
        <v>9.5000722616413166E-2</v>
      </c>
    </row>
    <row r="41" spans="1:9">
      <c r="A41" s="28">
        <v>500</v>
      </c>
      <c r="B41" s="37" t="s">
        <v>63</v>
      </c>
      <c r="C41" s="30">
        <v>149132919</v>
      </c>
      <c r="D41" s="307">
        <v>158248302</v>
      </c>
      <c r="E41" s="30">
        <v>14167632</v>
      </c>
      <c r="F41" s="4">
        <v>15033584</v>
      </c>
      <c r="G41" s="26">
        <f>D41-C41</f>
        <v>9115383</v>
      </c>
      <c r="H41" s="23">
        <f>IF(E41=0,"",F41/E41-1)</f>
        <v>6.1121858614057833E-2</v>
      </c>
      <c r="I41" s="24">
        <f>IF(D41=0,"N/A",F41/D41)</f>
        <v>9.4999970363031136E-2</v>
      </c>
    </row>
    <row r="42" spans="1:9">
      <c r="A42" s="7" t="s">
        <v>14</v>
      </c>
      <c r="B42" s="7" t="s">
        <v>69</v>
      </c>
      <c r="C42" s="15">
        <v>1047483648.37</v>
      </c>
      <c r="D42" s="15">
        <f>SUM(D38:D41)</f>
        <v>1245337734.02</v>
      </c>
      <c r="E42" s="15">
        <v>99511492</v>
      </c>
      <c r="F42" s="15">
        <f>SUM(F38:F41)</f>
        <v>118307565</v>
      </c>
      <c r="G42" s="15">
        <f>SUM(G38:G41)</f>
        <v>197854085.64999989</v>
      </c>
      <c r="H42" s="19">
        <f>IF(E42=0,"",F42/E42-1)</f>
        <v>0.18888344071858554</v>
      </c>
      <c r="I42" s="25">
        <f>IF(D42=0,"N/A",F42/D42)</f>
        <v>9.5000385652893093E-2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11008273.140000001</v>
      </c>
      <c r="D47" s="3">
        <v>15486035.5</v>
      </c>
      <c r="E47" s="29">
        <v>1045785</v>
      </c>
      <c r="F47" s="3">
        <v>1471170</v>
      </c>
      <c r="G47" s="17">
        <f>D47-C47</f>
        <v>4477762.3599999994</v>
      </c>
      <c r="H47" s="18">
        <f>IF(E47=0,"",F47/E47-1)</f>
        <v>0.40676142801818727</v>
      </c>
      <c r="I47" s="22">
        <f>IF(D47=0,"N/A",F47/D47)</f>
        <v>9.4999782223151946E-2</v>
      </c>
    </row>
    <row r="48" spans="1:9">
      <c r="A48" s="28">
        <v>730</v>
      </c>
      <c r="B48" s="37" t="s">
        <v>67</v>
      </c>
      <c r="C48" s="30">
        <v>111735920</v>
      </c>
      <c r="D48" s="4">
        <v>66228100.159999996</v>
      </c>
      <c r="E48" s="30">
        <v>10614914</v>
      </c>
      <c r="F48" s="4">
        <v>6291683</v>
      </c>
      <c r="G48" s="26">
        <f>D48-C48</f>
        <v>-45507819.840000004</v>
      </c>
      <c r="H48" s="23">
        <f>IF(E48=0,"",F48/E48-1)</f>
        <v>-0.40727894733767978</v>
      </c>
      <c r="I48" s="24">
        <f>IF(D48=0,"N/A",F48/D48)</f>
        <v>9.5000203611457487E-2</v>
      </c>
    </row>
    <row r="49" spans="1:9">
      <c r="A49" s="7" t="s">
        <v>17</v>
      </c>
      <c r="B49" s="7" t="s">
        <v>68</v>
      </c>
      <c r="C49" s="15">
        <v>122744193.14</v>
      </c>
      <c r="D49" s="15">
        <f>SUM(D47:D48)</f>
        <v>81714135.659999996</v>
      </c>
      <c r="E49" s="15">
        <v>11660699</v>
      </c>
      <c r="F49" s="15">
        <f>SUM(F47:F48)</f>
        <v>7762853</v>
      </c>
      <c r="G49" s="15">
        <f>SUM(G47:G48)</f>
        <v>-41030057.480000004</v>
      </c>
      <c r="H49" s="19">
        <f>IF(E49=0,"",F49/E49-1)</f>
        <v>-0.33427207065374043</v>
      </c>
      <c r="I49" s="25">
        <f>IF(D49=0,"N/A",F49/D49)</f>
        <v>9.5000123752150334E-2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12930193.559999999</v>
      </c>
      <c r="D56" s="3">
        <v>12825912</v>
      </c>
      <c r="E56" s="29">
        <v>1486972</v>
      </c>
      <c r="F56" s="3">
        <v>1474979</v>
      </c>
      <c r="G56" s="17">
        <f>D56-C56</f>
        <v>-104281.55999999866</v>
      </c>
      <c r="H56" s="18">
        <f t="shared" ref="H56:H87" si="2">IF(E56=0,"",F56/E56-1)</f>
        <v>-8.0653838807993594E-3</v>
      </c>
      <c r="I56" s="22"/>
    </row>
    <row r="57" spans="1:9">
      <c r="A57" s="1">
        <v>502</v>
      </c>
      <c r="B57" s="1" t="s">
        <v>28</v>
      </c>
      <c r="C57" s="29">
        <v>361195</v>
      </c>
      <c r="D57" s="3">
        <v>288056</v>
      </c>
      <c r="E57" s="29">
        <v>41537</v>
      </c>
      <c r="F57" s="3">
        <v>33126</v>
      </c>
      <c r="G57" s="17">
        <f t="shared" ref="G57:G86" si="3">D57-C57</f>
        <v>-73139</v>
      </c>
      <c r="H57" s="18">
        <f t="shared" si="2"/>
        <v>-0.20249416183162006</v>
      </c>
      <c r="I57" s="22">
        <f t="shared" ref="I57:I87" si="4">IF(D57=0,"N/A",F57/D57)</f>
        <v>0.11499847251923237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3"/>
        <v>0</v>
      </c>
      <c r="H58" s="18" t="str">
        <f t="shared" si="2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29">
        <v>697601</v>
      </c>
      <c r="D59" s="3">
        <v>568866</v>
      </c>
      <c r="E59" s="29">
        <v>80224</v>
      </c>
      <c r="F59" s="3">
        <v>65420</v>
      </c>
      <c r="G59" s="17">
        <f t="shared" si="3"/>
        <v>-128735</v>
      </c>
      <c r="H59" s="18">
        <f t="shared" si="2"/>
        <v>-0.18453330674112489</v>
      </c>
      <c r="I59" s="22">
        <f t="shared" si="4"/>
        <v>0.11500072073212321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3"/>
        <v>0</v>
      </c>
      <c r="H60" s="18" t="str">
        <f t="shared" si="2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29">
        <v>0</v>
      </c>
      <c r="D61" s="3">
        <v>339.84</v>
      </c>
      <c r="E61" s="29">
        <v>0</v>
      </c>
      <c r="F61" s="3">
        <v>39</v>
      </c>
      <c r="G61" s="17">
        <f t="shared" si="3"/>
        <v>339.84</v>
      </c>
      <c r="H61" s="18" t="str">
        <f t="shared" si="2"/>
        <v/>
      </c>
      <c r="I61" s="22">
        <f t="shared" si="4"/>
        <v>0.11475988700564972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3"/>
        <v>0</v>
      </c>
      <c r="H62" s="18" t="str">
        <f t="shared" si="2"/>
        <v/>
      </c>
      <c r="I62" s="22" t="str">
        <f t="shared" si="4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3"/>
        <v>0</v>
      </c>
      <c r="H63" s="18" t="str">
        <f t="shared" si="2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29">
        <v>506469</v>
      </c>
      <c r="D64" s="3">
        <v>404990</v>
      </c>
      <c r="E64" s="29">
        <v>58244</v>
      </c>
      <c r="F64" s="3">
        <v>46574</v>
      </c>
      <c r="G64" s="17">
        <f t="shared" si="3"/>
        <v>-101479</v>
      </c>
      <c r="H64" s="18">
        <f t="shared" si="2"/>
        <v>-0.20036398598997318</v>
      </c>
      <c r="I64" s="22">
        <f t="shared" si="4"/>
        <v>0.11500037037951555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3"/>
        <v>0</v>
      </c>
      <c r="H65" s="18" t="str">
        <f t="shared" si="2"/>
        <v/>
      </c>
      <c r="I65" s="22" t="str">
        <f t="shared" si="4"/>
        <v>N/A</v>
      </c>
    </row>
    <row r="66" spans="1:9">
      <c r="A66" s="1">
        <v>511</v>
      </c>
      <c r="B66" s="1" t="s">
        <v>36</v>
      </c>
      <c r="C66" s="29">
        <v>3865791</v>
      </c>
      <c r="D66" s="3">
        <v>4013969</v>
      </c>
      <c r="E66" s="29">
        <v>444565</v>
      </c>
      <c r="F66" s="3">
        <v>461607</v>
      </c>
      <c r="G66" s="17">
        <f t="shared" si="3"/>
        <v>148178</v>
      </c>
      <c r="H66" s="18">
        <f t="shared" si="2"/>
        <v>3.8334101874866411E-2</v>
      </c>
      <c r="I66" s="22">
        <f t="shared" si="4"/>
        <v>0.11500014075843636</v>
      </c>
    </row>
    <row r="67" spans="1:9">
      <c r="A67" s="1">
        <v>512</v>
      </c>
      <c r="B67" s="1" t="s">
        <v>37</v>
      </c>
      <c r="C67" s="29">
        <v>4043963</v>
      </c>
      <c r="D67" s="3">
        <v>4419839</v>
      </c>
      <c r="E67" s="29">
        <v>465057</v>
      </c>
      <c r="F67" s="3">
        <v>508283</v>
      </c>
      <c r="G67" s="17">
        <f t="shared" si="3"/>
        <v>375876</v>
      </c>
      <c r="H67" s="18">
        <f t="shared" si="2"/>
        <v>9.2947746190251923E-2</v>
      </c>
      <c r="I67" s="22">
        <f t="shared" si="4"/>
        <v>0.1150003427726666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3"/>
        <v>0</v>
      </c>
      <c r="H68" s="18" t="str">
        <f t="shared" si="2"/>
        <v/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29">
        <v>48959</v>
      </c>
      <c r="D69" s="3">
        <v>1495735</v>
      </c>
      <c r="E69" s="29">
        <v>5630</v>
      </c>
      <c r="F69" s="3">
        <v>172010</v>
      </c>
      <c r="G69" s="17">
        <f t="shared" si="3"/>
        <v>1446776</v>
      </c>
      <c r="H69" s="18">
        <f t="shared" si="2"/>
        <v>29.552397868561279</v>
      </c>
      <c r="I69" s="22">
        <f t="shared" si="4"/>
        <v>0.11500031756962296</v>
      </c>
    </row>
    <row r="70" spans="1:9">
      <c r="A70" s="1">
        <v>515</v>
      </c>
      <c r="B70" s="1" t="s">
        <v>40</v>
      </c>
      <c r="C70" s="29">
        <v>3010684</v>
      </c>
      <c r="D70" s="3">
        <v>2783990</v>
      </c>
      <c r="E70" s="29">
        <v>346229</v>
      </c>
      <c r="F70" s="3">
        <v>320159</v>
      </c>
      <c r="G70" s="17">
        <f t="shared" si="3"/>
        <v>-226694</v>
      </c>
      <c r="H70" s="18">
        <f t="shared" si="2"/>
        <v>-7.52969855211435E-2</v>
      </c>
      <c r="I70" s="22">
        <f t="shared" si="4"/>
        <v>0.11500005387950388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3"/>
        <v>0</v>
      </c>
      <c r="H71" s="18" t="str">
        <f t="shared" si="2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3"/>
        <v>0</v>
      </c>
      <c r="H72" s="18" t="str">
        <f t="shared" si="2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29">
        <v>33356725</v>
      </c>
      <c r="D73" s="3">
        <v>52109531</v>
      </c>
      <c r="E73" s="29">
        <v>3836023</v>
      </c>
      <c r="F73" s="3">
        <v>5992596</v>
      </c>
      <c r="G73" s="17">
        <f t="shared" si="3"/>
        <v>18752806</v>
      </c>
      <c r="H73" s="18">
        <f t="shared" si="2"/>
        <v>0.56218979917482237</v>
      </c>
      <c r="I73" s="22">
        <f t="shared" si="4"/>
        <v>0.11499999875262742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3"/>
        <v>0</v>
      </c>
      <c r="H74" s="18" t="str">
        <f t="shared" si="2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29">
        <v>14963</v>
      </c>
      <c r="D75" s="3">
        <v>10797</v>
      </c>
      <c r="E75" s="29">
        <v>1721</v>
      </c>
      <c r="F75" s="3">
        <v>1242</v>
      </c>
      <c r="G75" s="17">
        <f t="shared" si="3"/>
        <v>-4166</v>
      </c>
      <c r="H75" s="18">
        <f t="shared" si="2"/>
        <v>-0.27832655432887854</v>
      </c>
      <c r="I75" s="22">
        <f t="shared" si="4"/>
        <v>0.11503195332036677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3"/>
        <v>0</v>
      </c>
      <c r="H76" s="18" t="str">
        <f t="shared" si="2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29">
        <v>2020910</v>
      </c>
      <c r="D77" s="3">
        <v>999187</v>
      </c>
      <c r="E77" s="29">
        <v>232404</v>
      </c>
      <c r="F77" s="3">
        <v>114905</v>
      </c>
      <c r="G77" s="17">
        <f t="shared" si="3"/>
        <v>-1021723</v>
      </c>
      <c r="H77" s="18">
        <f t="shared" si="2"/>
        <v>-0.50558079895354635</v>
      </c>
      <c r="I77" s="22">
        <f t="shared" si="4"/>
        <v>0.11499849377543943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3"/>
        <v>0</v>
      </c>
      <c r="H78" s="18" t="str">
        <f t="shared" si="2"/>
        <v/>
      </c>
      <c r="I78" s="22" t="str">
        <f t="shared" si="4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3"/>
        <v>0</v>
      </c>
      <c r="H79" s="18" t="str">
        <f t="shared" si="2"/>
        <v/>
      </c>
      <c r="I79" s="22" t="str">
        <f t="shared" si="4"/>
        <v>N/A</v>
      </c>
    </row>
    <row r="80" spans="1:9">
      <c r="A80" s="1">
        <v>525</v>
      </c>
      <c r="B80" s="1" t="s">
        <v>46</v>
      </c>
      <c r="C80" s="29">
        <v>22809139</v>
      </c>
      <c r="D80" s="3">
        <v>21562871</v>
      </c>
      <c r="E80" s="29">
        <v>2623052</v>
      </c>
      <c r="F80" s="3">
        <v>2479731</v>
      </c>
      <c r="G80" s="17">
        <f t="shared" si="3"/>
        <v>-1246268</v>
      </c>
      <c r="H80" s="18">
        <f t="shared" si="2"/>
        <v>-5.4639023549666543E-2</v>
      </c>
      <c r="I80" s="22">
        <f t="shared" si="4"/>
        <v>0.11500003872397141</v>
      </c>
    </row>
    <row r="81" spans="1:9">
      <c r="A81" s="1">
        <v>526</v>
      </c>
      <c r="B81" s="1" t="s">
        <v>47</v>
      </c>
      <c r="C81" s="29">
        <v>437192</v>
      </c>
      <c r="D81" s="3">
        <v>0</v>
      </c>
      <c r="E81" s="29">
        <v>50277</v>
      </c>
      <c r="F81" s="3">
        <v>0</v>
      </c>
      <c r="G81" s="17">
        <f t="shared" si="3"/>
        <v>-437192</v>
      </c>
      <c r="H81" s="18">
        <f t="shared" si="2"/>
        <v>-1</v>
      </c>
      <c r="I81" s="22" t="str">
        <f t="shared" si="4"/>
        <v>N/A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3"/>
        <v>0</v>
      </c>
      <c r="H82" s="18" t="str">
        <f t="shared" si="2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29">
        <v>11883035</v>
      </c>
      <c r="D83" s="3">
        <v>10853915</v>
      </c>
      <c r="E83" s="29">
        <v>1366549</v>
      </c>
      <c r="F83" s="3">
        <v>1248200</v>
      </c>
      <c r="G83" s="17">
        <f t="shared" si="3"/>
        <v>-1029120</v>
      </c>
      <c r="H83" s="18">
        <f t="shared" si="2"/>
        <v>-8.6604285686060267E-2</v>
      </c>
      <c r="I83" s="22">
        <f t="shared" si="4"/>
        <v>0.11499997927015275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3"/>
        <v>0</v>
      </c>
      <c r="H84" s="18" t="str">
        <f t="shared" si="2"/>
        <v/>
      </c>
      <c r="I84" s="22" t="str">
        <f t="shared" si="4"/>
        <v>N/A</v>
      </c>
    </row>
    <row r="85" spans="1:9">
      <c r="A85" s="1">
        <v>531</v>
      </c>
      <c r="B85" s="1" t="s">
        <v>25</v>
      </c>
      <c r="C85" s="29">
        <v>1606012</v>
      </c>
      <c r="D85" s="3">
        <v>1609985</v>
      </c>
      <c r="E85" s="29">
        <v>184689</v>
      </c>
      <c r="F85" s="3">
        <v>185147</v>
      </c>
      <c r="G85" s="17">
        <f t="shared" si="3"/>
        <v>3973</v>
      </c>
      <c r="H85" s="18">
        <f t="shared" si="2"/>
        <v>2.4798444953408882E-3</v>
      </c>
      <c r="I85" s="22">
        <f t="shared" si="4"/>
        <v>0.11499920806715591</v>
      </c>
    </row>
    <row r="86" spans="1:9">
      <c r="A86" s="28">
        <v>532</v>
      </c>
      <c r="B86" s="28" t="s">
        <v>52</v>
      </c>
      <c r="C86" s="30">
        <v>4624900</v>
      </c>
      <c r="D86" s="4">
        <v>4273209</v>
      </c>
      <c r="E86" s="30">
        <v>511172</v>
      </c>
      <c r="F86" s="4">
        <v>473972</v>
      </c>
      <c r="G86" s="26">
        <f t="shared" si="3"/>
        <v>-351691</v>
      </c>
      <c r="H86" s="23">
        <f t="shared" si="2"/>
        <v>-7.2773939104645802E-2</v>
      </c>
      <c r="I86" s="24">
        <f t="shared" si="4"/>
        <v>0.11091711170691627</v>
      </c>
    </row>
    <row r="87" spans="1:9">
      <c r="A87" s="7" t="s">
        <v>19</v>
      </c>
      <c r="B87" s="7" t="s">
        <v>26</v>
      </c>
      <c r="C87" s="15">
        <v>97592831.560000002</v>
      </c>
      <c r="D87" s="15">
        <f>SUM(D56:D85)</f>
        <v>113947982.84</v>
      </c>
      <c r="E87" s="15">
        <v>11223173</v>
      </c>
      <c r="F87" s="15">
        <f>SUM(F56:F85)</f>
        <v>13104018</v>
      </c>
      <c r="G87" s="15">
        <f>SUM(G56:G85)</f>
        <v>16355151.280000001</v>
      </c>
      <c r="H87" s="19">
        <f t="shared" si="2"/>
        <v>0.16758585116704516</v>
      </c>
      <c r="I87" s="25">
        <f t="shared" si="4"/>
        <v>0.11499999976656014</v>
      </c>
    </row>
    <row r="88" spans="1:9">
      <c r="C88" s="1"/>
      <c r="E88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92D050"/>
  </sheetPr>
  <dimension ref="A1:J87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"HOT SPRINGS COUNTY "&amp;D3</f>
        <v>HOT SPRINGS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63063840</v>
      </c>
      <c r="D6" s="17">
        <f>D25</f>
        <v>56619556.689999998</v>
      </c>
      <c r="E6" s="29">
        <v>5991091</v>
      </c>
      <c r="F6" s="17">
        <f>F25</f>
        <v>5378861</v>
      </c>
      <c r="G6" s="17">
        <f t="shared" ref="G6:G11" si="0">D6-C6</f>
        <v>-6444283.3100000024</v>
      </c>
      <c r="H6" s="18">
        <f>IF(E6=0,"",F6/E6-1)</f>
        <v>-0.10219006855345714</v>
      </c>
      <c r="I6" s="22">
        <f>IF(D6=0,"N/A",F6/D6)</f>
        <v>9.5000055006612238E-2</v>
      </c>
    </row>
    <row r="7" spans="1:10">
      <c r="A7" s="1" t="s">
        <v>14</v>
      </c>
      <c r="B7" s="36" t="s">
        <v>70</v>
      </c>
      <c r="C7" s="29">
        <v>455737406.30999994</v>
      </c>
      <c r="D7" s="17">
        <f>D42</f>
        <v>503547425.32999992</v>
      </c>
      <c r="E7" s="29">
        <v>43295074</v>
      </c>
      <c r="F7" s="17">
        <f>F42</f>
        <v>47837022</v>
      </c>
      <c r="G7" s="17">
        <f t="shared" si="0"/>
        <v>47810019.019999981</v>
      </c>
      <c r="H7" s="18">
        <f t="shared" ref="H7:H14" si="1">IF(E7=0,"",F7/E7-1)</f>
        <v>0.10490680764282789</v>
      </c>
      <c r="I7" s="22">
        <f>IF(D7=0,"N/A",F7/D7)</f>
        <v>9.5000032953499861E-2</v>
      </c>
    </row>
    <row r="8" spans="1:10">
      <c r="A8" s="1" t="s">
        <v>17</v>
      </c>
      <c r="B8" s="36" t="s">
        <v>71</v>
      </c>
      <c r="C8" s="29">
        <v>31146215.57</v>
      </c>
      <c r="D8" s="17">
        <f>D49</f>
        <v>22468281.25</v>
      </c>
      <c r="E8" s="29">
        <v>2958901</v>
      </c>
      <c r="F8" s="17">
        <f>F49</f>
        <v>2134488</v>
      </c>
      <c r="G8" s="17">
        <f t="shared" si="0"/>
        <v>-8677934.3200000003</v>
      </c>
      <c r="H8" s="18">
        <f t="shared" si="1"/>
        <v>-0.27862135299558854</v>
      </c>
      <c r="I8" s="22">
        <f>IF(D8=0,"N/A",F8/D8)</f>
        <v>9.500005702483362E-2</v>
      </c>
    </row>
    <row r="9" spans="1:10">
      <c r="A9" s="1" t="s">
        <v>19</v>
      </c>
      <c r="B9" s="36" t="s">
        <v>20</v>
      </c>
      <c r="C9" s="29">
        <v>62349630</v>
      </c>
      <c r="D9" s="17">
        <f>D87</f>
        <v>63198478</v>
      </c>
      <c r="E9" s="29">
        <v>7170208</v>
      </c>
      <c r="F9" s="17">
        <f>F87</f>
        <v>7267826</v>
      </c>
      <c r="G9" s="17">
        <f t="shared" si="0"/>
        <v>848848</v>
      </c>
      <c r="H9" s="18">
        <f t="shared" si="1"/>
        <v>1.3614388871285188E-2</v>
      </c>
      <c r="I9" s="22">
        <f>IF(D9=0,"N/A",F9/D9)</f>
        <v>0.11500001629786084</v>
      </c>
    </row>
    <row r="10" spans="1:10">
      <c r="B10" s="1" t="s">
        <v>23</v>
      </c>
      <c r="C10" s="29">
        <v>99323105</v>
      </c>
      <c r="D10" s="279">
        <f>'STATE ASSESSED'!C13</f>
        <v>79761326</v>
      </c>
      <c r="E10" s="29">
        <v>99323105</v>
      </c>
      <c r="F10" s="279">
        <f>D10</f>
        <v>79761326</v>
      </c>
      <c r="G10" s="17">
        <f t="shared" si="0"/>
        <v>-19561779</v>
      </c>
      <c r="H10" s="18">
        <f t="shared" si="1"/>
        <v>-0.19695094107257316</v>
      </c>
      <c r="I10" s="22">
        <f>IF(D10=0,"N/A",F10/D10)</f>
        <v>1</v>
      </c>
    </row>
    <row r="11" spans="1:10">
      <c r="B11" s="1" t="s">
        <v>66</v>
      </c>
      <c r="C11" s="280">
        <v>116677039</v>
      </c>
      <c r="D11" s="279">
        <f>'STATE ASSESSED'!F13</f>
        <v>121697213</v>
      </c>
      <c r="E11" s="29">
        <v>13308355</v>
      </c>
      <c r="F11" s="279">
        <f>'STATE ASSESSED'!I13</f>
        <v>13897782</v>
      </c>
      <c r="G11" s="17">
        <f t="shared" si="0"/>
        <v>5020174</v>
      </c>
      <c r="H11" s="18">
        <f>IF(E11=0,"",F11/E11-1)</f>
        <v>4.4289996772703955E-2</v>
      </c>
      <c r="I11" s="22">
        <f>F11/D11</f>
        <v>0.11419967357839164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612297091.88</v>
      </c>
      <c r="D13" s="15">
        <f>SUM(D6:D9)</f>
        <v>645833741.26999998</v>
      </c>
      <c r="E13" s="15">
        <v>59415274</v>
      </c>
      <c r="F13" s="15">
        <f>SUM(F6:F9)</f>
        <v>62618197</v>
      </c>
      <c r="G13" s="15">
        <f>SUM(G6:G9)</f>
        <v>33536649.389999978</v>
      </c>
      <c r="H13" s="19">
        <f t="shared" si="1"/>
        <v>5.3907400982447617E-2</v>
      </c>
      <c r="I13" s="21"/>
    </row>
    <row r="14" spans="1:10">
      <c r="B14" s="12" t="s">
        <v>74</v>
      </c>
      <c r="C14" s="16">
        <v>216000144</v>
      </c>
      <c r="D14" s="16">
        <f>SUM(D10:D11)</f>
        <v>201458539</v>
      </c>
      <c r="E14" s="16">
        <v>112631460</v>
      </c>
      <c r="F14" s="16">
        <f>SUM(F10:F11)</f>
        <v>93659108</v>
      </c>
      <c r="G14" s="16">
        <f>SUM(G10:G11)</f>
        <v>-14541605</v>
      </c>
      <c r="H14" s="20">
        <f t="shared" si="1"/>
        <v>-0.16844629377973086</v>
      </c>
      <c r="I14" s="21"/>
    </row>
    <row r="15" spans="1:10">
      <c r="B15" s="7" t="s">
        <v>72</v>
      </c>
      <c r="C15" s="15">
        <v>828297235.88</v>
      </c>
      <c r="D15" s="483">
        <f>SUM(D13:D14)</f>
        <v>847292280.26999998</v>
      </c>
      <c r="E15" s="15">
        <v>172046734</v>
      </c>
      <c r="F15" s="483">
        <f>SUM(F13:F14)</f>
        <v>156277305</v>
      </c>
      <c r="G15" s="15">
        <f>SUM(G13:G14)</f>
        <v>18995044.389999978</v>
      </c>
      <c r="H15" s="19">
        <f>IF(E15=0,"",F15/E15-1)</f>
        <v>-9.1657822461192473E-2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35751679</v>
      </c>
      <c r="D22" s="306">
        <v>30407747.699999999</v>
      </c>
      <c r="E22" s="29">
        <v>3396421</v>
      </c>
      <c r="F22" s="445">
        <v>2888745</v>
      </c>
      <c r="G22" s="17">
        <f>D22-C22</f>
        <v>-5343931.3000000007</v>
      </c>
      <c r="H22" s="18">
        <f>IF(E22=0,"",F22/E22-1)</f>
        <v>-0.14947381375865954</v>
      </c>
      <c r="I22" s="22">
        <f>IF(D22=0,"N/A",F22/D22)</f>
        <v>9.5000294941279068E-2</v>
      </c>
    </row>
    <row r="23" spans="1:9">
      <c r="A23" s="1">
        <v>120</v>
      </c>
      <c r="B23" s="36" t="s">
        <v>76</v>
      </c>
      <c r="C23" s="29">
        <v>0</v>
      </c>
      <c r="D23" s="306">
        <v>0</v>
      </c>
      <c r="E23" s="29">
        <v>0</v>
      </c>
      <c r="F23" s="445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30">
        <v>27312161</v>
      </c>
      <c r="D24" s="307">
        <v>26211808.990000002</v>
      </c>
      <c r="E24" s="30">
        <v>2594670</v>
      </c>
      <c r="F24" s="446">
        <v>2490116</v>
      </c>
      <c r="G24" s="26">
        <f>D24-C24</f>
        <v>-1100352.0099999979</v>
      </c>
      <c r="H24" s="23">
        <f>IF(E24=0,"",F24/E24-1)</f>
        <v>-4.0295683073377386E-2</v>
      </c>
      <c r="I24" s="24">
        <f>IF(D24=0,"N/A",F24/D24)</f>
        <v>9.4999776663640331E-2</v>
      </c>
    </row>
    <row r="25" spans="1:9">
      <c r="A25" s="7" t="s">
        <v>15</v>
      </c>
      <c r="B25" s="7" t="s">
        <v>16</v>
      </c>
      <c r="C25" s="15">
        <v>63063840</v>
      </c>
      <c r="D25" s="15">
        <f>SUM(D22:D24)</f>
        <v>56619556.689999998</v>
      </c>
      <c r="E25" s="15">
        <v>5991091</v>
      </c>
      <c r="F25" s="15">
        <f>SUM(F22:F24)</f>
        <v>5378861</v>
      </c>
      <c r="G25" s="15">
        <f>SUM(G22:G24)</f>
        <v>-6444283.3099999987</v>
      </c>
      <c r="H25" s="19">
        <f>IF(E25=0,"",F25/E25-1)</f>
        <v>-0.10219006855345714</v>
      </c>
      <c r="I25" s="25">
        <f>IF(D25=0,"N/A",F25/D25)</f>
        <v>9.5000055006612238E-2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17120.803582</v>
      </c>
      <c r="D29" s="306">
        <v>17117.978005000001</v>
      </c>
      <c r="E29" s="31">
        <v>2088.2009906116568</v>
      </c>
      <c r="F29" s="27">
        <f>IF(D29&lt;&gt;0,D22/D29,0)</f>
        <v>1776.3632884163178</v>
      </c>
      <c r="G29" s="17">
        <f>D29-C29</f>
        <v>-2.8255769999996119</v>
      </c>
      <c r="H29" s="27">
        <f>F29-E29</f>
        <v>-311.83770219533903</v>
      </c>
      <c r="I29" s="2"/>
    </row>
    <row r="30" spans="1:9">
      <c r="A30" s="1">
        <v>120</v>
      </c>
      <c r="B30" s="36" t="s">
        <v>76</v>
      </c>
      <c r="C30" s="29">
        <v>0</v>
      </c>
      <c r="D30" s="306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369224.888217</v>
      </c>
      <c r="D31" s="306">
        <v>370591.018217</v>
      </c>
      <c r="E31" s="31">
        <v>73.971614242721799</v>
      </c>
      <c r="F31" s="27">
        <f>IF(D31&lt;&gt;0,D24/D31,0)</f>
        <v>70.729747083755939</v>
      </c>
      <c r="G31" s="17">
        <f>D31-C31</f>
        <v>1366.1300000000047</v>
      </c>
      <c r="H31" s="27">
        <f>F31-E31</f>
        <v>-3.2418671589658601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91960418.689999998</v>
      </c>
      <c r="D38" s="3">
        <v>101735781.02999999</v>
      </c>
      <c r="E38" s="29">
        <v>8736268</v>
      </c>
      <c r="F38" s="3">
        <v>9664880</v>
      </c>
      <c r="G38" s="17">
        <f>D38-C38</f>
        <v>9775362.3399999887</v>
      </c>
      <c r="H38" s="18">
        <f>IF(E38=0,"",F38/E38-1)</f>
        <v>0.10629390032448649</v>
      </c>
      <c r="I38" s="22">
        <f>IF(D38=0,"N/A",F38/D38)</f>
        <v>9.4999811296971381E-2</v>
      </c>
    </row>
    <row r="39" spans="1:9">
      <c r="A39" s="1">
        <v>300</v>
      </c>
      <c r="B39" s="36" t="s">
        <v>64</v>
      </c>
      <c r="C39" s="29">
        <v>278095154.61999995</v>
      </c>
      <c r="D39" s="3">
        <v>313205923.38999999</v>
      </c>
      <c r="E39" s="29">
        <v>26419024</v>
      </c>
      <c r="F39" s="3">
        <v>29754586</v>
      </c>
      <c r="G39" s="17">
        <f>D39-C39</f>
        <v>35110768.770000041</v>
      </c>
      <c r="H39" s="18">
        <f>IF(E39=0,"",F39/E39-1)</f>
        <v>0.12625606456922855</v>
      </c>
      <c r="I39" s="22">
        <f>IF(D39=0,"N/A",F39/D39)</f>
        <v>9.500007432155097E-2</v>
      </c>
    </row>
    <row r="40" spans="1:9">
      <c r="A40" s="1">
        <v>400</v>
      </c>
      <c r="B40" s="36" t="s">
        <v>62</v>
      </c>
      <c r="C40" s="29">
        <v>14530816</v>
      </c>
      <c r="D40" s="3">
        <v>14825693</v>
      </c>
      <c r="E40" s="29">
        <v>1380436</v>
      </c>
      <c r="F40" s="3">
        <v>1408437</v>
      </c>
      <c r="G40" s="17">
        <f>D40-C40</f>
        <v>294877</v>
      </c>
      <c r="H40" s="18">
        <f>IF(E40=0,"",F40/E40-1)</f>
        <v>2.0284171087975089E-2</v>
      </c>
      <c r="I40" s="22">
        <f>IF(D40=0,"N/A",F40/D40)</f>
        <v>9.4999741327437437E-2</v>
      </c>
    </row>
    <row r="41" spans="1:9">
      <c r="A41" s="28">
        <v>500</v>
      </c>
      <c r="B41" s="37" t="s">
        <v>63</v>
      </c>
      <c r="C41" s="30">
        <v>71151017</v>
      </c>
      <c r="D41" s="4">
        <v>73780027.909999996</v>
      </c>
      <c r="E41" s="30">
        <v>6759346</v>
      </c>
      <c r="F41" s="4">
        <v>7009119</v>
      </c>
      <c r="G41" s="26">
        <f>D41-C41</f>
        <v>2629010.9099999964</v>
      </c>
      <c r="H41" s="23">
        <f>IF(E41=0,"",F41/E41-1)</f>
        <v>3.6952243604632784E-2</v>
      </c>
      <c r="I41" s="24">
        <f>IF(D41=0,"N/A",F41/D41)</f>
        <v>9.50002215850341E-2</v>
      </c>
    </row>
    <row r="42" spans="1:9">
      <c r="A42" s="7" t="s">
        <v>14</v>
      </c>
      <c r="B42" s="7" t="s">
        <v>69</v>
      </c>
      <c r="C42" s="15">
        <v>455737406.30999994</v>
      </c>
      <c r="D42" s="15">
        <f>SUM(D38:D41)</f>
        <v>503547425.32999992</v>
      </c>
      <c r="E42" s="15">
        <v>43295074</v>
      </c>
      <c r="F42" s="15">
        <f>SUM(F38:F41)</f>
        <v>47837022</v>
      </c>
      <c r="G42" s="15">
        <f>SUM(G38:G41)</f>
        <v>47810019.020000026</v>
      </c>
      <c r="H42" s="19">
        <f>IF(E42=0,"",F42/E42-1)</f>
        <v>0.10490680764282789</v>
      </c>
      <c r="I42" s="25">
        <f>IF(D42=0,"N/A",F42/D42)</f>
        <v>9.5000032953499861E-2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9298641.5700000003</v>
      </c>
      <c r="D47" s="3">
        <v>10750400.25</v>
      </c>
      <c r="E47" s="29">
        <v>883370</v>
      </c>
      <c r="F47" s="3">
        <v>1021287</v>
      </c>
      <c r="G47" s="17">
        <f>D47-C47</f>
        <v>1451758.6799999997</v>
      </c>
      <c r="H47" s="18">
        <f>IF(E47=0,"",F47/E47-1)</f>
        <v>0.15612597212945878</v>
      </c>
      <c r="I47" s="22">
        <f>IF(D47=0,"N/A",F47/D47)</f>
        <v>9.4999904770987478E-2</v>
      </c>
    </row>
    <row r="48" spans="1:9">
      <c r="A48" s="28">
        <v>730</v>
      </c>
      <c r="B48" s="37" t="s">
        <v>67</v>
      </c>
      <c r="C48" s="30">
        <v>21847574</v>
      </c>
      <c r="D48" s="4">
        <v>11717881</v>
      </c>
      <c r="E48" s="30">
        <v>2075531</v>
      </c>
      <c r="F48" s="4">
        <v>1113201</v>
      </c>
      <c r="G48" s="26">
        <f>D48-C48</f>
        <v>-10129693</v>
      </c>
      <c r="H48" s="23">
        <f>IF(E48=0,"",F48/E48-1)</f>
        <v>-0.46365484302571247</v>
      </c>
      <c r="I48" s="24">
        <f>IF(D48=0,"N/A",F48/D48)</f>
        <v>9.5000196707920148E-2</v>
      </c>
    </row>
    <row r="49" spans="1:9">
      <c r="A49" s="7" t="s">
        <v>17</v>
      </c>
      <c r="B49" s="7" t="s">
        <v>68</v>
      </c>
      <c r="C49" s="15">
        <v>31146215.57</v>
      </c>
      <c r="D49" s="15">
        <f>SUM(D47:D48)</f>
        <v>22468281.25</v>
      </c>
      <c r="E49" s="15">
        <v>2958901</v>
      </c>
      <c r="F49" s="15">
        <f>SUM(F47:F48)</f>
        <v>2134488</v>
      </c>
      <c r="G49" s="15">
        <f>SUM(G47:G48)</f>
        <v>-8677934.3200000003</v>
      </c>
      <c r="H49" s="19">
        <f>IF(E49=0,"",F49/E49-1)</f>
        <v>-0.27862135299558854</v>
      </c>
      <c r="I49" s="25">
        <f>IF(D49=0,"N/A",F49/D49)</f>
        <v>9.500005702483362E-2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9114694</v>
      </c>
      <c r="D57" s="3">
        <v>9544655</v>
      </c>
      <c r="E57" s="29">
        <v>1048191</v>
      </c>
      <c r="F57" s="3">
        <v>1097635</v>
      </c>
      <c r="G57" s="17">
        <f t="shared" ref="G57:G86" si="4">D57-C57</f>
        <v>429961</v>
      </c>
      <c r="H57" s="18">
        <f t="shared" si="2"/>
        <v>4.7170792346051371E-2</v>
      </c>
      <c r="I57" s="22">
        <f t="shared" si="3"/>
        <v>0.11499996594952883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1030410</v>
      </c>
      <c r="D67" s="3">
        <v>957327</v>
      </c>
      <c r="E67" s="29">
        <v>118497</v>
      </c>
      <c r="F67" s="3">
        <v>110092</v>
      </c>
      <c r="G67" s="17">
        <f t="shared" si="4"/>
        <v>-73083</v>
      </c>
      <c r="H67" s="18">
        <f t="shared" si="2"/>
        <v>-7.0930065740060888E-2</v>
      </c>
      <c r="I67" s="22">
        <f t="shared" si="3"/>
        <v>0.11499936803203085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1650784</v>
      </c>
      <c r="D69" s="3">
        <v>1611361</v>
      </c>
      <c r="E69" s="29">
        <v>189840</v>
      </c>
      <c r="F69" s="3">
        <v>185308</v>
      </c>
      <c r="G69" s="17">
        <f t="shared" si="4"/>
        <v>-39423</v>
      </c>
      <c r="H69" s="18">
        <f t="shared" si="2"/>
        <v>-2.3872734934681783E-2</v>
      </c>
      <c r="I69" s="22">
        <f t="shared" si="3"/>
        <v>0.11500092158119751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35216488</v>
      </c>
      <c r="D77" s="3">
        <v>35216646</v>
      </c>
      <c r="E77" s="29">
        <v>4049894</v>
      </c>
      <c r="F77" s="3">
        <v>4049915</v>
      </c>
      <c r="G77" s="17">
        <f t="shared" si="4"/>
        <v>158</v>
      </c>
      <c r="H77" s="18">
        <f t="shared" si="2"/>
        <v>5.185320899769863E-6</v>
      </c>
      <c r="I77" s="22">
        <f t="shared" si="3"/>
        <v>0.11500002016092049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11965077</v>
      </c>
      <c r="D80" s="3">
        <v>12627533</v>
      </c>
      <c r="E80" s="29">
        <v>1375984</v>
      </c>
      <c r="F80" s="3">
        <v>1452166</v>
      </c>
      <c r="G80" s="17">
        <f t="shared" si="4"/>
        <v>662456</v>
      </c>
      <c r="H80" s="18">
        <f t="shared" si="2"/>
        <v>5.5365469365922904E-2</v>
      </c>
      <c r="I80" s="22">
        <f t="shared" si="3"/>
        <v>0.1149999766383505</v>
      </c>
    </row>
    <row r="81" spans="1:9">
      <c r="A81" s="1">
        <v>526</v>
      </c>
      <c r="B81" s="1" t="s">
        <v>47</v>
      </c>
      <c r="C81" s="29">
        <v>2189568</v>
      </c>
      <c r="D81" s="3">
        <v>1936673</v>
      </c>
      <c r="E81" s="29">
        <v>251800</v>
      </c>
      <c r="F81" s="3">
        <v>222717</v>
      </c>
      <c r="G81" s="17">
        <f t="shared" si="4"/>
        <v>-252895</v>
      </c>
      <c r="H81" s="18">
        <f t="shared" si="2"/>
        <v>-0.1155003971405878</v>
      </c>
      <c r="I81" s="22">
        <f t="shared" si="3"/>
        <v>0.11499979604197508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1182609</v>
      </c>
      <c r="D85" s="3">
        <v>1304283</v>
      </c>
      <c r="E85" s="29">
        <v>136002</v>
      </c>
      <c r="F85" s="3">
        <v>149993</v>
      </c>
      <c r="G85" s="17">
        <f t="shared" si="4"/>
        <v>121674</v>
      </c>
      <c r="H85" s="18">
        <f t="shared" si="2"/>
        <v>0.10287348715460065</v>
      </c>
      <c r="I85" s="22">
        <f t="shared" si="3"/>
        <v>0.11500034885067122</v>
      </c>
    </row>
    <row r="86" spans="1:9">
      <c r="A86" s="28">
        <v>532</v>
      </c>
      <c r="B86" s="28" t="s">
        <v>52</v>
      </c>
      <c r="C86" s="30">
        <v>679390</v>
      </c>
      <c r="D86" s="4">
        <v>684550</v>
      </c>
      <c r="E86" s="30">
        <v>78130</v>
      </c>
      <c r="F86" s="4">
        <v>78723</v>
      </c>
      <c r="G86" s="26">
        <f t="shared" si="4"/>
        <v>5160</v>
      </c>
      <c r="H86" s="23">
        <f t="shared" si="2"/>
        <v>7.5899142454882718E-3</v>
      </c>
      <c r="I86" s="24">
        <f t="shared" si="3"/>
        <v>0.11499963479658169</v>
      </c>
    </row>
    <row r="87" spans="1:9">
      <c r="A87" s="7" t="s">
        <v>19</v>
      </c>
      <c r="B87" s="7" t="s">
        <v>26</v>
      </c>
      <c r="C87" s="15">
        <v>62349630</v>
      </c>
      <c r="D87" s="15">
        <f>SUM(D56:D85)</f>
        <v>63198478</v>
      </c>
      <c r="E87" s="15">
        <v>7170208</v>
      </c>
      <c r="F87" s="15">
        <f>SUM(F56:F85)</f>
        <v>7267826</v>
      </c>
      <c r="G87" s="15">
        <f>SUM(G56:G85)</f>
        <v>848848</v>
      </c>
      <c r="H87" s="19">
        <f t="shared" si="2"/>
        <v>1.3614388871285188E-2</v>
      </c>
      <c r="I87" s="25">
        <f t="shared" si="3"/>
        <v>0.11500001629786084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92D050"/>
  </sheetPr>
  <dimension ref="A1:J87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"JOHNSON COUNTY "&amp;D3</f>
        <v>JOHNSON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263265914.01999998</v>
      </c>
      <c r="D6" s="17">
        <f>D25</f>
        <v>195495905.15000001</v>
      </c>
      <c r="E6" s="29">
        <v>25010331</v>
      </c>
      <c r="F6" s="17">
        <f>F25</f>
        <v>18572276</v>
      </c>
      <c r="G6" s="17">
        <f t="shared" ref="G6:G11" si="0">D6-C6</f>
        <v>-67770008.869999975</v>
      </c>
      <c r="H6" s="18">
        <f>IF(E6=0,"",F6/E6-1)</f>
        <v>-0.25741582548427688</v>
      </c>
      <c r="I6" s="22">
        <f>IF(D6=0,"N/A",F6/D6)</f>
        <v>9.5000844062436363E-2</v>
      </c>
    </row>
    <row r="7" spans="1:10">
      <c r="A7" s="1" t="s">
        <v>14</v>
      </c>
      <c r="B7" s="36" t="s">
        <v>70</v>
      </c>
      <c r="C7" s="29">
        <v>1357414933.7199998</v>
      </c>
      <c r="D7" s="17">
        <f>D42</f>
        <v>1527949850.79</v>
      </c>
      <c r="E7" s="29">
        <v>128954445</v>
      </c>
      <c r="F7" s="17">
        <f>F42</f>
        <v>145155342</v>
      </c>
      <c r="G7" s="17">
        <f t="shared" si="0"/>
        <v>170534917.07000017</v>
      </c>
      <c r="H7" s="18">
        <f t="shared" ref="H7:H14" si="1">IF(E7=0,"",F7/E7-1)</f>
        <v>0.12563271471565018</v>
      </c>
      <c r="I7" s="22">
        <f>IF(D7=0,"N/A",F7/D7)</f>
        <v>9.5000069488504452E-2</v>
      </c>
    </row>
    <row r="8" spans="1:10">
      <c r="A8" s="1" t="s">
        <v>17</v>
      </c>
      <c r="B8" s="36" t="s">
        <v>71</v>
      </c>
      <c r="C8" s="29">
        <v>77722780.849999994</v>
      </c>
      <c r="D8" s="17">
        <f>D49</f>
        <v>61731317</v>
      </c>
      <c r="E8" s="29">
        <v>7383673</v>
      </c>
      <c r="F8" s="17">
        <f>F49</f>
        <v>5864484</v>
      </c>
      <c r="G8" s="17">
        <f t="shared" si="0"/>
        <v>-15991463.849999994</v>
      </c>
      <c r="H8" s="18">
        <f t="shared" si="1"/>
        <v>-0.20574976708746451</v>
      </c>
      <c r="I8" s="22">
        <f>IF(D8=0,"N/A",F8/D8)</f>
        <v>9.5000143930187006E-2</v>
      </c>
    </row>
    <row r="9" spans="1:10">
      <c r="A9" s="1" t="s">
        <v>19</v>
      </c>
      <c r="B9" s="36" t="s">
        <v>20</v>
      </c>
      <c r="C9" s="29">
        <v>359059636</v>
      </c>
      <c r="D9" s="17">
        <f>D87</f>
        <v>349389474.5</v>
      </c>
      <c r="E9" s="29">
        <v>41291860</v>
      </c>
      <c r="F9" s="17">
        <f>F87</f>
        <v>40179790</v>
      </c>
      <c r="G9" s="17">
        <f t="shared" si="0"/>
        <v>-9670161.5</v>
      </c>
      <c r="H9" s="18">
        <f t="shared" si="1"/>
        <v>-2.6931942518452767E-2</v>
      </c>
      <c r="I9" s="22">
        <f>IF(D9=0,"N/A",F9/D9)</f>
        <v>0.11500000123787359</v>
      </c>
    </row>
    <row r="10" spans="1:10">
      <c r="B10" s="1" t="s">
        <v>23</v>
      </c>
      <c r="C10" s="29">
        <v>212859557</v>
      </c>
      <c r="D10" s="279">
        <f>'STATE ASSESSED'!C14</f>
        <v>285181486</v>
      </c>
      <c r="E10" s="29">
        <v>212859557</v>
      </c>
      <c r="F10" s="279">
        <f>D10</f>
        <v>285181486</v>
      </c>
      <c r="G10" s="17">
        <f t="shared" si="0"/>
        <v>72321929</v>
      </c>
      <c r="H10" s="18">
        <f t="shared" si="1"/>
        <v>0.33976359821137847</v>
      </c>
      <c r="I10" s="22">
        <f>IF(D10=0,"N/A",F10/D10)</f>
        <v>1</v>
      </c>
    </row>
    <row r="11" spans="1:10">
      <c r="B11" s="1" t="s">
        <v>66</v>
      </c>
      <c r="C11" s="280">
        <v>71684933</v>
      </c>
      <c r="D11" s="279">
        <f>'STATE ASSESSED'!F14</f>
        <v>83742294</v>
      </c>
      <c r="E11" s="29">
        <v>8046149</v>
      </c>
      <c r="F11" s="279">
        <f>'STATE ASSESSED'!I14</f>
        <v>9433268</v>
      </c>
      <c r="G11" s="17">
        <f t="shared" si="0"/>
        <v>12057361</v>
      </c>
      <c r="H11" s="18">
        <f>IF(E11=0,"",F11/E11-1)</f>
        <v>0.17239539063967113</v>
      </c>
      <c r="I11" s="22">
        <f>F11/D11</f>
        <v>0.11264640063478558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2057463264.5899997</v>
      </c>
      <c r="D13" s="15">
        <f>SUM(D6:D9)</f>
        <v>2134566547.4400001</v>
      </c>
      <c r="E13" s="15">
        <v>202640309</v>
      </c>
      <c r="F13" s="15">
        <f>SUM(F6:F9)</f>
        <v>209771892</v>
      </c>
      <c r="G13" s="15">
        <f>SUM(G6:G9)</f>
        <v>77103282.850000203</v>
      </c>
      <c r="H13" s="19">
        <f t="shared" si="1"/>
        <v>3.5193308948221258E-2</v>
      </c>
      <c r="I13" s="21"/>
    </row>
    <row r="14" spans="1:10">
      <c r="B14" s="12" t="s">
        <v>74</v>
      </c>
      <c r="C14" s="16">
        <v>284544490</v>
      </c>
      <c r="D14" s="16">
        <f>SUM(D10:D11)</f>
        <v>368923780</v>
      </c>
      <c r="E14" s="16">
        <v>220905706</v>
      </c>
      <c r="F14" s="16">
        <f>SUM(F10:F11)</f>
        <v>294614754</v>
      </c>
      <c r="G14" s="16">
        <f>SUM(G10:G11)</f>
        <v>84379290</v>
      </c>
      <c r="H14" s="20">
        <f t="shared" si="1"/>
        <v>0.33366746986607931</v>
      </c>
      <c r="I14" s="21"/>
    </row>
    <row r="15" spans="1:10">
      <c r="B15" s="7" t="s">
        <v>72</v>
      </c>
      <c r="C15" s="15">
        <v>2342007754.5899997</v>
      </c>
      <c r="D15" s="483">
        <f>SUM(D13:D14)</f>
        <v>2503490327.4400001</v>
      </c>
      <c r="E15" s="15">
        <v>423546015</v>
      </c>
      <c r="F15" s="483">
        <f>SUM(F13:F14)</f>
        <v>504386646</v>
      </c>
      <c r="G15" s="15">
        <f>SUM(G13:G14)</f>
        <v>161482572.8500002</v>
      </c>
      <c r="H15" s="19">
        <f>IF(E15=0,"",F15/E15-1)</f>
        <v>0.19086622972948986</v>
      </c>
      <c r="I15" s="21"/>
    </row>
    <row r="16" spans="1:10">
      <c r="B16" s="7"/>
      <c r="C16" s="15" t="s">
        <v>469</v>
      </c>
      <c r="D16" s="15" t="s">
        <v>469</v>
      </c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114107486.23</v>
      </c>
      <c r="D22" s="3">
        <v>84759196.700000003</v>
      </c>
      <c r="E22" s="29">
        <v>10840217</v>
      </c>
      <c r="F22" s="3">
        <v>8052144</v>
      </c>
      <c r="G22" s="17">
        <f>D22-C22</f>
        <v>-29348289.530000001</v>
      </c>
      <c r="H22" s="18">
        <f>IF(E22=0,"",F22/E22-1)</f>
        <v>-0.25719715758457606</v>
      </c>
      <c r="I22" s="22">
        <f>IF(D22=0,"N/A",F22/D22)</f>
        <v>9.5000239661308633E-2</v>
      </c>
    </row>
    <row r="23" spans="1:9">
      <c r="A23" s="1">
        <v>120</v>
      </c>
      <c r="B23" s="36" t="s">
        <v>76</v>
      </c>
      <c r="C23" s="29">
        <v>878773.53</v>
      </c>
      <c r="D23" s="3">
        <v>644561</v>
      </c>
      <c r="E23" s="29">
        <v>83483</v>
      </c>
      <c r="F23" s="3">
        <v>61236</v>
      </c>
      <c r="G23" s="17">
        <f>D23-C23</f>
        <v>-234212.53000000003</v>
      </c>
      <c r="H23" s="18">
        <f>IF(E23=0,"",F23/E23-1)</f>
        <v>-0.26648539223554502</v>
      </c>
      <c r="I23" s="22">
        <f>IF(D23=0,"N/A",F23/D23)</f>
        <v>9.500419665477744E-2</v>
      </c>
    </row>
    <row r="24" spans="1:9">
      <c r="A24" s="28">
        <v>130</v>
      </c>
      <c r="B24" s="37" t="s">
        <v>77</v>
      </c>
      <c r="C24" s="30">
        <v>148279654.25999999</v>
      </c>
      <c r="D24" s="4">
        <v>110092147.45</v>
      </c>
      <c r="E24" s="30">
        <v>14086631</v>
      </c>
      <c r="F24" s="4">
        <v>10458896</v>
      </c>
      <c r="G24" s="26">
        <f>D24-C24</f>
        <v>-38187506.809999987</v>
      </c>
      <c r="H24" s="23">
        <f>IF(E24=0,"",F24/E24-1)</f>
        <v>-0.25753034916581541</v>
      </c>
      <c r="I24" s="24">
        <f>IF(D24=0,"N/A",F24/D24)</f>
        <v>9.5001289758200644E-2</v>
      </c>
    </row>
    <row r="25" spans="1:9">
      <c r="A25" s="7" t="s">
        <v>15</v>
      </c>
      <c r="B25" s="7" t="s">
        <v>16</v>
      </c>
      <c r="C25" s="15">
        <v>263265914.01999998</v>
      </c>
      <c r="D25" s="15">
        <f>SUM(D22:D24)</f>
        <v>195495905.15000001</v>
      </c>
      <c r="E25" s="15">
        <v>25010331</v>
      </c>
      <c r="F25" s="15">
        <f>SUM(F22:F24)</f>
        <v>18572276</v>
      </c>
      <c r="G25" s="15">
        <f>SUM(G22:G24)</f>
        <v>-67770008.86999999</v>
      </c>
      <c r="H25" s="19">
        <f>IF(E25=0,"",F25/E25-1)</f>
        <v>-0.25741582548427688</v>
      </c>
      <c r="I25" s="25">
        <f>IF(D25=0,"N/A",F25/D25)</f>
        <v>9.5000844062436363E-2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42287.19000000001</v>
      </c>
      <c r="D29" s="3">
        <v>42576.69</v>
      </c>
      <c r="E29" s="31">
        <v>2698.3936797408383</v>
      </c>
      <c r="F29" s="27">
        <f>IF(D29&lt;&gt;0,D22/D29,0)</f>
        <v>1990.7418049641717</v>
      </c>
      <c r="G29" s="17">
        <f>D29-C29</f>
        <v>289.49999999999272</v>
      </c>
      <c r="H29" s="27">
        <f>F29-E29</f>
        <v>-707.65187477666655</v>
      </c>
      <c r="I29" s="2"/>
    </row>
    <row r="30" spans="1:9">
      <c r="A30" s="1">
        <v>120</v>
      </c>
      <c r="B30" s="36" t="s">
        <v>76</v>
      </c>
      <c r="C30" s="29">
        <v>2698.9</v>
      </c>
      <c r="D30" s="3">
        <v>2628.9</v>
      </c>
      <c r="E30" s="31">
        <v>325.60433139427175</v>
      </c>
      <c r="F30" s="27">
        <f>IF(D30&lt;&gt;0,D23/D30,0)</f>
        <v>245.18277606603522</v>
      </c>
      <c r="G30" s="17">
        <f>D30-C30</f>
        <v>-70</v>
      </c>
      <c r="H30" s="27">
        <f>F30-E30</f>
        <v>-80.421555328236536</v>
      </c>
      <c r="I30" s="2"/>
    </row>
    <row r="31" spans="1:9">
      <c r="A31" s="1">
        <v>130</v>
      </c>
      <c r="B31" s="36" t="s">
        <v>77</v>
      </c>
      <c r="C31" s="29">
        <v>1452803.1165619998</v>
      </c>
      <c r="D31" s="3">
        <v>1460071.0520329999</v>
      </c>
      <c r="E31" s="31">
        <v>102.06452104184484</v>
      </c>
      <c r="F31" s="27">
        <f>IF(D31&lt;&gt;0,D24/D31,0)</f>
        <v>75.401910952695019</v>
      </c>
      <c r="G31" s="17">
        <f>D31-C31</f>
        <v>7267.9354710001498</v>
      </c>
      <c r="H31" s="27">
        <f>F31-E31</f>
        <v>-26.662610089149823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329005829.34000003</v>
      </c>
      <c r="D38" s="3">
        <v>381279721.73000002</v>
      </c>
      <c r="E38" s="29">
        <v>31255601</v>
      </c>
      <c r="F38" s="3">
        <v>36221665</v>
      </c>
      <c r="G38" s="17">
        <f>D38-C38</f>
        <v>52273892.389999986</v>
      </c>
      <c r="H38" s="18">
        <f>IF(E38=0,"",F38/E38-1)</f>
        <v>0.15888557062140629</v>
      </c>
      <c r="I38" s="22">
        <f>IF(D38=0,"N/A",F38/D38)</f>
        <v>9.5000239812517651E-2</v>
      </c>
    </row>
    <row r="39" spans="1:9">
      <c r="A39" s="1">
        <v>300</v>
      </c>
      <c r="B39" s="36" t="s">
        <v>64</v>
      </c>
      <c r="C39" s="29">
        <v>808384340.14999986</v>
      </c>
      <c r="D39" s="3">
        <v>921702452.29999995</v>
      </c>
      <c r="E39" s="29">
        <v>76796486</v>
      </c>
      <c r="F39" s="3">
        <v>87561758</v>
      </c>
      <c r="G39" s="17">
        <f>D39-C39</f>
        <v>113318112.1500001</v>
      </c>
      <c r="H39" s="18">
        <f>IF(E39=0,"",F39/E39-1)</f>
        <v>0.14017922642970926</v>
      </c>
      <c r="I39" s="22">
        <f>IF(D39=0,"N/A",F39/D39)</f>
        <v>9.5000027157896724E-2</v>
      </c>
    </row>
    <row r="40" spans="1:9">
      <c r="A40" s="1">
        <v>400</v>
      </c>
      <c r="B40" s="36" t="s">
        <v>62</v>
      </c>
      <c r="C40" s="29">
        <v>48743183.310000002</v>
      </c>
      <c r="D40" s="3">
        <v>53355990.759999998</v>
      </c>
      <c r="E40" s="29">
        <v>4630604</v>
      </c>
      <c r="F40" s="3">
        <v>5068821</v>
      </c>
      <c r="G40" s="17">
        <f>D40-C40</f>
        <v>4612807.4499999955</v>
      </c>
      <c r="H40" s="18">
        <f>IF(E40=0,"",F40/E40-1)</f>
        <v>9.4634954748883837E-2</v>
      </c>
      <c r="I40" s="22">
        <f>IF(D40=0,"N/A",F40/D40)</f>
        <v>9.5000035193798738E-2</v>
      </c>
    </row>
    <row r="41" spans="1:9">
      <c r="A41" s="28">
        <v>500</v>
      </c>
      <c r="B41" s="37" t="s">
        <v>63</v>
      </c>
      <c r="C41" s="30">
        <v>171281580.92000002</v>
      </c>
      <c r="D41" s="4">
        <v>171611686</v>
      </c>
      <c r="E41" s="30">
        <v>16271754</v>
      </c>
      <c r="F41" s="4">
        <v>16303098</v>
      </c>
      <c r="G41" s="26">
        <f>D41-C41</f>
        <v>330105.07999998331</v>
      </c>
      <c r="H41" s="23">
        <f>IF(E41=0,"",F41/E41-1)</f>
        <v>1.9262828088477679E-3</v>
      </c>
      <c r="I41" s="24">
        <f>IF(D41=0,"N/A",F41/D41)</f>
        <v>9.4999929084083473E-2</v>
      </c>
    </row>
    <row r="42" spans="1:9">
      <c r="A42" s="7" t="s">
        <v>14</v>
      </c>
      <c r="B42" s="7" t="s">
        <v>69</v>
      </c>
      <c r="C42" s="15">
        <v>1357414933.7199998</v>
      </c>
      <c r="D42" s="15">
        <f>SUM(D38:D41)</f>
        <v>1527949850.79</v>
      </c>
      <c r="E42" s="15">
        <v>128954445</v>
      </c>
      <c r="F42" s="15">
        <f>SUM(F38:F41)</f>
        <v>145155342</v>
      </c>
      <c r="G42" s="15">
        <f>SUM(G38:G41)</f>
        <v>170534917.07000005</v>
      </c>
      <c r="H42" s="19">
        <f>IF(E42=0,"",F42/E42-1)</f>
        <v>0.12563271471565018</v>
      </c>
      <c r="I42" s="25">
        <f>IF(D42=0,"N/A",F42/D42)</f>
        <v>9.5000069488504452E-2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13056005.85</v>
      </c>
      <c r="D47" s="3">
        <v>15867596</v>
      </c>
      <c r="E47" s="29">
        <v>1240313</v>
      </c>
      <c r="F47" s="3">
        <v>1507426</v>
      </c>
      <c r="G47" s="17">
        <f>D47-C47</f>
        <v>2811590.1500000004</v>
      </c>
      <c r="H47" s="18">
        <f>IF(E47=0,"",F47/E47-1)</f>
        <v>0.21535934880953445</v>
      </c>
      <c r="I47" s="22">
        <f>IF(D47=0,"N/A",F47/D47)</f>
        <v>9.5000276034252443E-2</v>
      </c>
    </row>
    <row r="48" spans="1:9">
      <c r="A48" s="28">
        <v>730</v>
      </c>
      <c r="B48" s="37" t="s">
        <v>67</v>
      </c>
      <c r="C48" s="30">
        <v>64666775</v>
      </c>
      <c r="D48" s="4">
        <v>45863721</v>
      </c>
      <c r="E48" s="30">
        <v>6143360</v>
      </c>
      <c r="F48" s="4">
        <v>4357058</v>
      </c>
      <c r="G48" s="26">
        <f>D48-C48</f>
        <v>-18803054</v>
      </c>
      <c r="H48" s="23">
        <f>IF(E48=0,"",F48/E48-1)</f>
        <v>-0.29076954630690699</v>
      </c>
      <c r="I48" s="24">
        <f>IF(D48=0,"N/A",F48/D48)</f>
        <v>9.5000098225785035E-2</v>
      </c>
    </row>
    <row r="49" spans="1:9">
      <c r="A49" s="7" t="s">
        <v>17</v>
      </c>
      <c r="B49" s="7" t="s">
        <v>68</v>
      </c>
      <c r="C49" s="15">
        <v>77722780.849999994</v>
      </c>
      <c r="D49" s="15">
        <f>SUM(D47:D48)</f>
        <v>61731317</v>
      </c>
      <c r="E49" s="15">
        <v>7383673</v>
      </c>
      <c r="F49" s="15">
        <f>SUM(F47:F48)</f>
        <v>5864484</v>
      </c>
      <c r="G49" s="15">
        <f>SUM(G47:G48)</f>
        <v>-15991463.85</v>
      </c>
      <c r="H49" s="19">
        <f>IF(E49=0,"",F49/E49-1)</f>
        <v>-0.20574976708746451</v>
      </c>
      <c r="I49" s="25">
        <f>IF(D49=0,"N/A",F49/D49)</f>
        <v>9.5000143930187006E-2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6000</v>
      </c>
      <c r="D56" s="3">
        <v>0</v>
      </c>
      <c r="E56" s="29">
        <v>690</v>
      </c>
      <c r="F56" s="3">
        <v>0</v>
      </c>
      <c r="G56" s="17">
        <f>D56-C56</f>
        <v>-6000</v>
      </c>
      <c r="H56" s="18">
        <f t="shared" ref="H56:H87" si="2">IF(E56=0,"",F56/E56-1)</f>
        <v>-1</v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115002</v>
      </c>
      <c r="D57" s="3">
        <v>161002</v>
      </c>
      <c r="E57" s="29">
        <v>13225</v>
      </c>
      <c r="F57" s="3">
        <v>18515</v>
      </c>
      <c r="G57" s="17">
        <f t="shared" ref="G57:G86" si="4">D57-C57</f>
        <v>46000</v>
      </c>
      <c r="H57" s="18">
        <f t="shared" si="2"/>
        <v>0.39999999999999991</v>
      </c>
      <c r="I57" s="22">
        <f t="shared" si="3"/>
        <v>0.11499857144631744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1959394</v>
      </c>
      <c r="D59" s="3">
        <v>1581844.33</v>
      </c>
      <c r="E59" s="29">
        <v>225330</v>
      </c>
      <c r="F59" s="3">
        <v>181912</v>
      </c>
      <c r="G59" s="17">
        <f t="shared" si="4"/>
        <v>-377549.66999999993</v>
      </c>
      <c r="H59" s="18">
        <f t="shared" si="2"/>
        <v>-0.1926862823414548</v>
      </c>
      <c r="I59" s="22">
        <f t="shared" si="3"/>
        <v>0.1149999380786098</v>
      </c>
    </row>
    <row r="60" spans="1:9">
      <c r="A60" s="1">
        <v>505</v>
      </c>
      <c r="B60" s="1" t="s">
        <v>31</v>
      </c>
      <c r="C60" s="29">
        <v>75418</v>
      </c>
      <c r="D60" s="3">
        <v>75418</v>
      </c>
      <c r="E60" s="29">
        <v>8673</v>
      </c>
      <c r="F60" s="3">
        <v>8673</v>
      </c>
      <c r="G60" s="17">
        <f t="shared" si="4"/>
        <v>0</v>
      </c>
      <c r="H60" s="18">
        <f t="shared" si="2"/>
        <v>0</v>
      </c>
      <c r="I60" s="22">
        <f t="shared" si="3"/>
        <v>0.11499907183961389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1708</v>
      </c>
      <c r="D62" s="3">
        <v>1343</v>
      </c>
      <c r="E62" s="29">
        <v>196</v>
      </c>
      <c r="F62" s="3">
        <v>154</v>
      </c>
      <c r="G62" s="17">
        <f t="shared" si="4"/>
        <v>-365</v>
      </c>
      <c r="H62" s="18">
        <f t="shared" si="2"/>
        <v>-0.2142857142857143</v>
      </c>
      <c r="I62" s="22">
        <f t="shared" si="3"/>
        <v>0.114668652271035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347462</v>
      </c>
      <c r="D67" s="3">
        <v>330450</v>
      </c>
      <c r="E67" s="29">
        <v>39958</v>
      </c>
      <c r="F67" s="3">
        <v>38001</v>
      </c>
      <c r="G67" s="17">
        <f t="shared" si="4"/>
        <v>-17012</v>
      </c>
      <c r="H67" s="18">
        <f t="shared" si="2"/>
        <v>-4.8976425246508803E-2</v>
      </c>
      <c r="I67" s="22">
        <f t="shared" si="3"/>
        <v>0.11499773036768043</v>
      </c>
    </row>
    <row r="68" spans="1:9">
      <c r="A68" s="1">
        <v>513</v>
      </c>
      <c r="B68" s="1" t="s">
        <v>38</v>
      </c>
      <c r="C68" s="29">
        <v>470899</v>
      </c>
      <c r="D68" s="3">
        <v>470160</v>
      </c>
      <c r="E68" s="29">
        <v>54153</v>
      </c>
      <c r="F68" s="3">
        <v>54068</v>
      </c>
      <c r="G68" s="17">
        <f t="shared" si="4"/>
        <v>-739</v>
      </c>
      <c r="H68" s="18">
        <f t="shared" si="2"/>
        <v>-1.5696267981459844E-3</v>
      </c>
      <c r="I68" s="22">
        <f t="shared" si="3"/>
        <v>0.11499914922579547</v>
      </c>
    </row>
    <row r="69" spans="1:9">
      <c r="A69" s="1">
        <v>514</v>
      </c>
      <c r="B69" s="1" t="s">
        <v>39</v>
      </c>
      <c r="C69" s="29">
        <v>522593</v>
      </c>
      <c r="D69" s="3">
        <v>510934.5</v>
      </c>
      <c r="E69" s="29">
        <v>60098</v>
      </c>
      <c r="F69" s="3">
        <v>58757</v>
      </c>
      <c r="G69" s="17">
        <f t="shared" si="4"/>
        <v>-11658.5</v>
      </c>
      <c r="H69" s="18">
        <f t="shared" si="2"/>
        <v>-2.2313554527604862E-2</v>
      </c>
      <c r="I69" s="22">
        <f t="shared" si="3"/>
        <v>0.1149990850099181</v>
      </c>
    </row>
    <row r="70" spans="1:9">
      <c r="A70" s="1">
        <v>515</v>
      </c>
      <c r="B70" s="1" t="s">
        <v>40</v>
      </c>
      <c r="C70" s="29">
        <v>1970436</v>
      </c>
      <c r="D70" s="3">
        <v>1795037</v>
      </c>
      <c r="E70" s="29">
        <v>226601</v>
      </c>
      <c r="F70" s="3">
        <v>206429</v>
      </c>
      <c r="G70" s="17">
        <f t="shared" si="4"/>
        <v>-175399</v>
      </c>
      <c r="H70" s="18">
        <f t="shared" si="2"/>
        <v>-8.9019907237832152E-2</v>
      </c>
      <c r="I70" s="22">
        <f t="shared" si="3"/>
        <v>0.11499985794164688</v>
      </c>
    </row>
    <row r="71" spans="1:9">
      <c r="A71" s="1">
        <v>516</v>
      </c>
      <c r="B71" s="1" t="s">
        <v>41</v>
      </c>
      <c r="C71" s="29">
        <v>290</v>
      </c>
      <c r="D71" s="3">
        <v>250.67</v>
      </c>
      <c r="E71" s="29">
        <v>33</v>
      </c>
      <c r="F71" s="3">
        <v>29</v>
      </c>
      <c r="G71" s="17">
        <f t="shared" si="4"/>
        <v>-39.330000000000013</v>
      </c>
      <c r="H71" s="18">
        <f t="shared" si="2"/>
        <v>-0.12121212121212122</v>
      </c>
      <c r="I71" s="22">
        <f t="shared" si="3"/>
        <v>0.11568995093150358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2454</v>
      </c>
      <c r="D73" s="3">
        <v>0</v>
      </c>
      <c r="E73" s="29">
        <v>282</v>
      </c>
      <c r="F73" s="3">
        <v>0</v>
      </c>
      <c r="G73" s="17">
        <f t="shared" si="4"/>
        <v>-2454</v>
      </c>
      <c r="H73" s="18">
        <f t="shared" si="2"/>
        <v>-1</v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51261</v>
      </c>
      <c r="D76" s="3">
        <v>48844</v>
      </c>
      <c r="E76" s="29">
        <v>5895</v>
      </c>
      <c r="F76" s="3">
        <v>5617</v>
      </c>
      <c r="G76" s="17">
        <f t="shared" si="4"/>
        <v>-2417</v>
      </c>
      <c r="H76" s="18">
        <f t="shared" si="2"/>
        <v>-4.7158608990670037E-2</v>
      </c>
      <c r="I76" s="22">
        <f t="shared" si="3"/>
        <v>0.11499877159937762</v>
      </c>
    </row>
    <row r="77" spans="1:9">
      <c r="A77" s="1">
        <v>522</v>
      </c>
      <c r="B77" s="1" t="s">
        <v>22</v>
      </c>
      <c r="C77" s="29">
        <v>346196007</v>
      </c>
      <c r="D77" s="3">
        <v>338206477</v>
      </c>
      <c r="E77" s="29">
        <v>39812547</v>
      </c>
      <c r="F77" s="3">
        <v>38893748</v>
      </c>
      <c r="G77" s="17">
        <f t="shared" si="4"/>
        <v>-7989530</v>
      </c>
      <c r="H77" s="18">
        <f t="shared" si="2"/>
        <v>-2.3078126601646431E-2</v>
      </c>
      <c r="I77" s="22">
        <f t="shared" si="3"/>
        <v>0.11500000929905313</v>
      </c>
    </row>
    <row r="78" spans="1:9">
      <c r="A78" s="1">
        <v>523</v>
      </c>
      <c r="B78" s="1" t="s">
        <v>21</v>
      </c>
      <c r="C78" s="29">
        <v>882</v>
      </c>
      <c r="D78" s="3">
        <v>911</v>
      </c>
      <c r="E78" s="29">
        <v>101</v>
      </c>
      <c r="F78" s="3">
        <v>105</v>
      </c>
      <c r="G78" s="17">
        <f t="shared" si="4"/>
        <v>29</v>
      </c>
      <c r="H78" s="18">
        <f t="shared" si="2"/>
        <v>3.9603960396039639E-2</v>
      </c>
      <c r="I78" s="22">
        <f t="shared" si="3"/>
        <v>0.11525795828759605</v>
      </c>
    </row>
    <row r="79" spans="1:9">
      <c r="A79" s="1">
        <v>524</v>
      </c>
      <c r="B79" s="1" t="s">
        <v>45</v>
      </c>
      <c r="C79" s="29">
        <v>1925</v>
      </c>
      <c r="D79" s="3">
        <v>1989</v>
      </c>
      <c r="E79" s="29">
        <v>221</v>
      </c>
      <c r="F79" s="3">
        <v>229</v>
      </c>
      <c r="G79" s="17">
        <f t="shared" si="4"/>
        <v>64</v>
      </c>
      <c r="H79" s="18">
        <f t="shared" si="2"/>
        <v>3.6199095022624528E-2</v>
      </c>
      <c r="I79" s="22">
        <f t="shared" si="3"/>
        <v>0.1151332327802916</v>
      </c>
    </row>
    <row r="80" spans="1:9">
      <c r="A80" s="1">
        <v>525</v>
      </c>
      <c r="B80" s="1" t="s">
        <v>46</v>
      </c>
      <c r="C80" s="29">
        <v>5401765</v>
      </c>
      <c r="D80" s="3">
        <v>3157637</v>
      </c>
      <c r="E80" s="29">
        <v>621201</v>
      </c>
      <c r="F80" s="3">
        <v>363129</v>
      </c>
      <c r="G80" s="17">
        <f t="shared" si="4"/>
        <v>-2244128</v>
      </c>
      <c r="H80" s="18">
        <f t="shared" si="2"/>
        <v>-0.41544041300641821</v>
      </c>
      <c r="I80" s="22">
        <f t="shared" si="3"/>
        <v>0.11500023593592297</v>
      </c>
    </row>
    <row r="81" spans="1:9">
      <c r="A81" s="1">
        <v>526</v>
      </c>
      <c r="B81" s="1" t="s">
        <v>47</v>
      </c>
      <c r="C81" s="29">
        <v>1936140</v>
      </c>
      <c r="D81" s="3">
        <v>2423345</v>
      </c>
      <c r="E81" s="29">
        <v>222656</v>
      </c>
      <c r="F81" s="3">
        <v>278684</v>
      </c>
      <c r="G81" s="17">
        <f t="shared" si="4"/>
        <v>487205</v>
      </c>
      <c r="H81" s="18">
        <f t="shared" si="2"/>
        <v>0.25163480885311862</v>
      </c>
      <c r="I81" s="22">
        <f t="shared" si="3"/>
        <v>0.11499972145938775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0</v>
      </c>
      <c r="D85" s="3">
        <v>623832</v>
      </c>
      <c r="E85" s="29">
        <v>0</v>
      </c>
      <c r="F85" s="3">
        <v>71740</v>
      </c>
      <c r="G85" s="17">
        <f t="shared" si="4"/>
        <v>623832</v>
      </c>
      <c r="H85" s="18" t="str">
        <f t="shared" si="2"/>
        <v/>
      </c>
      <c r="I85" s="22">
        <f t="shared" si="3"/>
        <v>0.11499890996293874</v>
      </c>
    </row>
    <row r="86" spans="1:9">
      <c r="A86" s="28">
        <v>532</v>
      </c>
      <c r="B86" s="28" t="s">
        <v>52</v>
      </c>
      <c r="C86" s="30">
        <v>5773204</v>
      </c>
      <c r="D86" s="4">
        <v>7644845</v>
      </c>
      <c r="E86" s="30">
        <v>663918.46</v>
      </c>
      <c r="F86" s="466">
        <v>879157</v>
      </c>
      <c r="G86" s="26">
        <f t="shared" si="4"/>
        <v>1871641</v>
      </c>
      <c r="H86" s="23">
        <f t="shared" si="2"/>
        <v>0.32419423915400714</v>
      </c>
      <c r="I86" s="24">
        <f t="shared" si="3"/>
        <v>0.1149999771087576</v>
      </c>
    </row>
    <row r="87" spans="1:9">
      <c r="A87" s="7" t="s">
        <v>19</v>
      </c>
      <c r="B87" s="7" t="s">
        <v>26</v>
      </c>
      <c r="C87" s="15">
        <v>359059636</v>
      </c>
      <c r="D87" s="15">
        <f>SUM(D56:D85)</f>
        <v>349389474.5</v>
      </c>
      <c r="E87" s="15">
        <v>41291860</v>
      </c>
      <c r="F87" s="15">
        <f>SUM(F56:F85)</f>
        <v>40179790</v>
      </c>
      <c r="G87" s="15">
        <f>SUM(G56:G85)</f>
        <v>-9670161.5</v>
      </c>
      <c r="H87" s="19">
        <f t="shared" si="2"/>
        <v>-2.6931942518452767E-2</v>
      </c>
      <c r="I87" s="25">
        <f t="shared" si="3"/>
        <v>0.11500000123787359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</sheetPr>
  <dimension ref="A1:J87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"LARAMIE COUNTY "&amp;D3</f>
        <v>LARAMIE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312790465.25</v>
      </c>
      <c r="D6" s="17">
        <f>D25</f>
        <v>282384569.5</v>
      </c>
      <c r="E6" s="29">
        <v>29715154</v>
      </c>
      <c r="F6" s="17">
        <f>F25</f>
        <v>26826664</v>
      </c>
      <c r="G6" s="17">
        <f t="shared" ref="G6:G11" si="0">D6-C6</f>
        <v>-30405895.75</v>
      </c>
      <c r="H6" s="18">
        <f>IF(E6=0,"",F6/E6-1)</f>
        <v>-9.7205957606681048E-2</v>
      </c>
      <c r="I6" s="22">
        <f>IF(D6=0,"N/A",F6/D6)</f>
        <v>9.5000460002117787E-2</v>
      </c>
    </row>
    <row r="7" spans="1:10">
      <c r="A7" s="1" t="s">
        <v>14</v>
      </c>
      <c r="B7" s="36" t="s">
        <v>70</v>
      </c>
      <c r="C7" s="29">
        <v>12771540526.099998</v>
      </c>
      <c r="D7" s="17">
        <f>D42</f>
        <v>14887550468.360001</v>
      </c>
      <c r="E7" s="29">
        <v>1213297831</v>
      </c>
      <c r="F7" s="17">
        <f>F42</f>
        <v>1414318528</v>
      </c>
      <c r="G7" s="17">
        <f t="shared" si="0"/>
        <v>2116009942.2600021</v>
      </c>
      <c r="H7" s="18">
        <f t="shared" ref="H7:H14" si="1">IF(E7=0,"",F7/E7-1)</f>
        <v>0.16568124648695592</v>
      </c>
      <c r="I7" s="22">
        <f>IF(D7=0,"N/A",F7/D7)</f>
        <v>9.5000082854852619E-2</v>
      </c>
    </row>
    <row r="8" spans="1:10">
      <c r="A8" s="1" t="s">
        <v>17</v>
      </c>
      <c r="B8" s="36" t="s">
        <v>71</v>
      </c>
      <c r="C8" s="29">
        <v>2379530992.5500002</v>
      </c>
      <c r="D8" s="17">
        <f>D49</f>
        <v>2700663522.6199999</v>
      </c>
      <c r="E8" s="29">
        <v>226055515</v>
      </c>
      <c r="F8" s="17">
        <f>F49</f>
        <v>256563052</v>
      </c>
      <c r="G8" s="17">
        <f t="shared" si="0"/>
        <v>321132530.06999969</v>
      </c>
      <c r="H8" s="18">
        <f t="shared" si="1"/>
        <v>0.1349559509751399</v>
      </c>
      <c r="I8" s="22">
        <f>IF(D8=0,"N/A",F8/D8)</f>
        <v>9.5000006424754466E-2</v>
      </c>
    </row>
    <row r="9" spans="1:10">
      <c r="A9" s="1" t="s">
        <v>19</v>
      </c>
      <c r="B9" s="36" t="s">
        <v>20</v>
      </c>
      <c r="C9" s="29">
        <v>2007798244</v>
      </c>
      <c r="D9" s="17">
        <f>D87</f>
        <v>2050015564.1000001</v>
      </c>
      <c r="E9" s="29">
        <v>230896810</v>
      </c>
      <c r="F9" s="17">
        <f>F87</f>
        <v>235751794</v>
      </c>
      <c r="G9" s="17">
        <f t="shared" si="0"/>
        <v>42217320.100000143</v>
      </c>
      <c r="H9" s="18">
        <f t="shared" si="1"/>
        <v>2.1026639562495397E-2</v>
      </c>
      <c r="I9" s="22">
        <f>IF(D9=0,"N/A",F9/D9)</f>
        <v>0.11500000201388715</v>
      </c>
    </row>
    <row r="10" spans="1:10">
      <c r="B10" s="1" t="s">
        <v>23</v>
      </c>
      <c r="C10" s="29">
        <v>832192459</v>
      </c>
      <c r="D10" s="279">
        <f>'STATE ASSESSED'!C15</f>
        <v>479995728</v>
      </c>
      <c r="E10" s="29">
        <v>832192459</v>
      </c>
      <c r="F10" s="279">
        <f>D10</f>
        <v>479995728</v>
      </c>
      <c r="G10" s="17">
        <f t="shared" si="0"/>
        <v>-352196731</v>
      </c>
      <c r="H10" s="18">
        <f t="shared" si="1"/>
        <v>-0.42321548001434128</v>
      </c>
      <c r="I10" s="22">
        <f>IF(D10=0,"N/A",F10/D10)</f>
        <v>1</v>
      </c>
    </row>
    <row r="11" spans="1:10">
      <c r="B11" s="1" t="s">
        <v>66</v>
      </c>
      <c r="C11" s="280">
        <v>1572666203</v>
      </c>
      <c r="D11" s="279">
        <f>'STATE ASSESSED'!F15</f>
        <v>1610121714</v>
      </c>
      <c r="E11" s="29">
        <v>178539343</v>
      </c>
      <c r="F11" s="279">
        <f>'STATE ASSESSED'!I15</f>
        <v>183006277</v>
      </c>
      <c r="G11" s="17">
        <f t="shared" si="0"/>
        <v>37455511</v>
      </c>
      <c r="H11" s="18">
        <f>IF(E11=0,"",F11/E11-1)</f>
        <v>2.5019325852453811E-2</v>
      </c>
      <c r="I11" s="22">
        <f>F11/D11</f>
        <v>0.11365990248362057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17471660227.899998</v>
      </c>
      <c r="D13" s="15">
        <f>SUM(D6:D9)</f>
        <v>19920614124.579998</v>
      </c>
      <c r="E13" s="15">
        <v>1699965310</v>
      </c>
      <c r="F13" s="15">
        <f>SUM(F6:F9)</f>
        <v>1933460038</v>
      </c>
      <c r="G13" s="15">
        <f>SUM(G6:G9)</f>
        <v>2448953896.6800022</v>
      </c>
      <c r="H13" s="19">
        <f t="shared" si="1"/>
        <v>0.13735264280186987</v>
      </c>
      <c r="I13" s="21"/>
    </row>
    <row r="14" spans="1:10">
      <c r="B14" s="12" t="s">
        <v>74</v>
      </c>
      <c r="C14" s="16">
        <v>2404858662</v>
      </c>
      <c r="D14" s="16">
        <f>SUM(D10:D11)</f>
        <v>2090117442</v>
      </c>
      <c r="E14" s="16">
        <v>1010731802</v>
      </c>
      <c r="F14" s="16">
        <f>SUM(F10:F11)</f>
        <v>663002005</v>
      </c>
      <c r="G14" s="16">
        <f>SUM(G10:G11)</f>
        <v>-314741220</v>
      </c>
      <c r="H14" s="20">
        <f t="shared" si="1"/>
        <v>-0.34403765302716771</v>
      </c>
      <c r="I14" s="21"/>
    </row>
    <row r="15" spans="1:10">
      <c r="B15" s="7" t="s">
        <v>72</v>
      </c>
      <c r="C15" s="15">
        <v>19876518889.899998</v>
      </c>
      <c r="D15" s="483">
        <f>SUM(D13:D14)</f>
        <v>22010731566.579998</v>
      </c>
      <c r="E15" s="15">
        <v>2710697112</v>
      </c>
      <c r="F15" s="483">
        <f>SUM(F13:F14)</f>
        <v>2596462043</v>
      </c>
      <c r="G15" s="15">
        <f>SUM(G13:G14)</f>
        <v>2134212676.6800022</v>
      </c>
      <c r="H15" s="19">
        <f>IF(E15=0,"",F15/E15-1)</f>
        <v>-4.2142321432480312E-2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96010400</v>
      </c>
      <c r="D22" s="3">
        <v>81629089</v>
      </c>
      <c r="E22" s="29">
        <v>9120978</v>
      </c>
      <c r="F22" s="3">
        <v>7754777</v>
      </c>
      <c r="G22" s="17">
        <f>D22-C22</f>
        <v>-14381311</v>
      </c>
      <c r="H22" s="18">
        <f>IF(E22=0,"",F22/E22-1)</f>
        <v>-0.14978667857767003</v>
      </c>
      <c r="I22" s="22">
        <f>IF(D22=0,"N/A",F22/D22)</f>
        <v>9.5000165933494612E-2</v>
      </c>
    </row>
    <row r="23" spans="1:9">
      <c r="A23" s="1">
        <v>120</v>
      </c>
      <c r="B23" s="36" t="s">
        <v>76</v>
      </c>
      <c r="C23" s="29">
        <v>86791285</v>
      </c>
      <c r="D23" s="3">
        <v>76575100</v>
      </c>
      <c r="E23" s="29">
        <v>8245175</v>
      </c>
      <c r="F23" s="3">
        <v>7274675</v>
      </c>
      <c r="G23" s="17">
        <f>D23-C23</f>
        <v>-10216185</v>
      </c>
      <c r="H23" s="18">
        <f>IF(E23=0,"",F23/E23-1)</f>
        <v>-0.11770520334619949</v>
      </c>
      <c r="I23" s="22">
        <f>IF(D23=0,"N/A",F23/D23)</f>
        <v>9.5000528892551228E-2</v>
      </c>
    </row>
    <row r="24" spans="1:9">
      <c r="A24" s="28">
        <v>130</v>
      </c>
      <c r="B24" s="37" t="s">
        <v>77</v>
      </c>
      <c r="C24" s="30">
        <v>129988780.25</v>
      </c>
      <c r="D24" s="4">
        <v>124180380.5</v>
      </c>
      <c r="E24" s="30">
        <v>12349001</v>
      </c>
      <c r="F24" s="4">
        <v>11797212</v>
      </c>
      <c r="G24" s="26">
        <f>D24-C24</f>
        <v>-5808399.75</v>
      </c>
      <c r="H24" s="23">
        <f>IF(E24=0,"",F24/E24-1)</f>
        <v>-4.4682885684437124E-2</v>
      </c>
      <c r="I24" s="24">
        <f>IF(D24=0,"N/A",F24/D24)</f>
        <v>9.5000610825153653E-2</v>
      </c>
    </row>
    <row r="25" spans="1:9">
      <c r="A25" s="7" t="s">
        <v>15</v>
      </c>
      <c r="B25" s="7" t="s">
        <v>16</v>
      </c>
      <c r="C25" s="15">
        <v>312790465.25</v>
      </c>
      <c r="D25" s="15">
        <f>SUM(D22:D24)</f>
        <v>282384569.5</v>
      </c>
      <c r="E25" s="15">
        <v>29715154</v>
      </c>
      <c r="F25" s="15">
        <f>SUM(F22:F24)</f>
        <v>26826664</v>
      </c>
      <c r="G25" s="15">
        <f>SUM(G22:G24)</f>
        <v>-30405895.75</v>
      </c>
      <c r="H25" s="19">
        <f>IF(E25=0,"",F25/E25-1)</f>
        <v>-9.7205957606681048E-2</v>
      </c>
      <c r="I25" s="25">
        <f>IF(D25=0,"N/A",F25/D25)</f>
        <v>9.5000460002117787E-2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37893.1</v>
      </c>
      <c r="D29" s="3">
        <v>37897.1</v>
      </c>
      <c r="E29" s="31">
        <v>2533.7172202854877</v>
      </c>
      <c r="F29" s="27">
        <f>IF(D29&lt;&gt;0,D22/D29,0)</f>
        <v>2153.966635969507</v>
      </c>
      <c r="G29" s="17">
        <f>D29-C29</f>
        <v>4</v>
      </c>
      <c r="H29" s="27">
        <f>F29-E29</f>
        <v>-379.75058431598063</v>
      </c>
      <c r="I29" s="2"/>
    </row>
    <row r="30" spans="1:9">
      <c r="A30" s="1">
        <v>120</v>
      </c>
      <c r="B30" s="36" t="s">
        <v>76</v>
      </c>
      <c r="C30" s="29">
        <v>224666.73699999999</v>
      </c>
      <c r="D30" s="3">
        <v>225509.61500000002</v>
      </c>
      <c r="E30" s="31">
        <v>386.31123662956838</v>
      </c>
      <c r="F30" s="27">
        <f>IF(D30&lt;&gt;0,D23/D30,0)</f>
        <v>339.56467887189643</v>
      </c>
      <c r="G30" s="17">
        <f>D30-C30</f>
        <v>842.87800000002608</v>
      </c>
      <c r="H30" s="27">
        <f>F30-E30</f>
        <v>-46.746557757671951</v>
      </c>
      <c r="I30" s="2"/>
    </row>
    <row r="31" spans="1:9">
      <c r="A31" s="1">
        <v>130</v>
      </c>
      <c r="B31" s="36" t="s">
        <v>77</v>
      </c>
      <c r="C31" s="29">
        <v>1088232.635616</v>
      </c>
      <c r="D31" s="3">
        <v>1086222.3886160001</v>
      </c>
      <c r="E31" s="31">
        <v>119.4494412276279</v>
      </c>
      <c r="F31" s="27">
        <f>IF(D31&lt;&gt;0,D24/D31,0)</f>
        <v>114.32316420785918</v>
      </c>
      <c r="G31" s="17">
        <f>D31-C31</f>
        <v>-2010.2469999999739</v>
      </c>
      <c r="H31" s="27">
        <f>F31-E31</f>
        <v>-5.1262770197687217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D27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1606294405.3699999</v>
      </c>
      <c r="D38" s="3">
        <v>1882980301.1499999</v>
      </c>
      <c r="E38" s="29">
        <v>152599210</v>
      </c>
      <c r="F38" s="3">
        <v>178884076</v>
      </c>
      <c r="G38" s="17">
        <f>D38-C38</f>
        <v>276685895.77999997</v>
      </c>
      <c r="H38" s="18">
        <f>IF(E38=0,"",F38/E38-1)</f>
        <v>0.17224772002423872</v>
      </c>
      <c r="I38" s="22">
        <f>IF(D38=0,"N/A",F38/D38)</f>
        <v>9.500050313364905E-2</v>
      </c>
    </row>
    <row r="39" spans="1:9">
      <c r="A39" s="1">
        <v>300</v>
      </c>
      <c r="B39" s="36" t="s">
        <v>64</v>
      </c>
      <c r="C39" s="29">
        <v>7945962592.7299995</v>
      </c>
      <c r="D39" s="3">
        <v>9635853559.210001</v>
      </c>
      <c r="E39" s="29">
        <v>754866645</v>
      </c>
      <c r="F39" s="3">
        <v>915406338</v>
      </c>
      <c r="G39" s="17">
        <f>D39-C39</f>
        <v>1689890966.4800014</v>
      </c>
      <c r="H39" s="18">
        <f>IF(E39=0,"",F39/E39-1)</f>
        <v>0.21267291920150999</v>
      </c>
      <c r="I39" s="22">
        <f>IF(D39=0,"N/A",F39/D39)</f>
        <v>9.5000025931802345E-2</v>
      </c>
    </row>
    <row r="40" spans="1:9">
      <c r="A40" s="1">
        <v>400</v>
      </c>
      <c r="B40" s="36" t="s">
        <v>62</v>
      </c>
      <c r="C40" s="29">
        <v>616585993.25999999</v>
      </c>
      <c r="D40" s="3">
        <v>684187659.52999997</v>
      </c>
      <c r="E40" s="29">
        <v>58575705</v>
      </c>
      <c r="F40" s="3">
        <v>64997848</v>
      </c>
      <c r="G40" s="17">
        <f>D40-C40</f>
        <v>67601666.269999981</v>
      </c>
      <c r="H40" s="18">
        <f>IF(E40=0,"",F40/E40-1)</f>
        <v>0.10963833896664155</v>
      </c>
      <c r="I40" s="22">
        <f>IF(D40=0,"N/A",F40/D40)</f>
        <v>9.5000029735482244E-2</v>
      </c>
    </row>
    <row r="41" spans="1:9">
      <c r="A41" s="28">
        <v>500</v>
      </c>
      <c r="B41" s="37" t="s">
        <v>63</v>
      </c>
      <c r="C41" s="30">
        <v>2602697534.7399998</v>
      </c>
      <c r="D41" s="4">
        <v>2684528948.4700003</v>
      </c>
      <c r="E41" s="30">
        <v>247256271</v>
      </c>
      <c r="F41" s="4">
        <v>255030266</v>
      </c>
      <c r="G41" s="26">
        <f>D41-C41</f>
        <v>81831413.730000496</v>
      </c>
      <c r="H41" s="23">
        <f>IF(E41=0,"",F41/E41-1)</f>
        <v>3.1441042803723285E-2</v>
      </c>
      <c r="I41" s="24">
        <f>IF(D41=0,"N/A",F41/D41)</f>
        <v>9.5000005921094643E-2</v>
      </c>
    </row>
    <row r="42" spans="1:9">
      <c r="A42" s="7" t="s">
        <v>14</v>
      </c>
      <c r="B42" s="7" t="s">
        <v>69</v>
      </c>
      <c r="C42" s="15">
        <v>12771540526.099998</v>
      </c>
      <c r="D42" s="15">
        <f>SUM(D38:D41)</f>
        <v>14887550468.360001</v>
      </c>
      <c r="E42" s="15">
        <v>1213297831</v>
      </c>
      <c r="F42" s="15">
        <f>SUM(F38:F41)</f>
        <v>1414318528</v>
      </c>
      <c r="G42" s="15">
        <f>SUM(G38:G41)</f>
        <v>2116009942.2600019</v>
      </c>
      <c r="H42" s="19">
        <f>IF(E42=0,"",F42/E42-1)</f>
        <v>0.16568124648695592</v>
      </c>
      <c r="I42" s="25">
        <f>IF(D42=0,"N/A",F42/D42)</f>
        <v>9.5000082854852619E-2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60812224.549999997</v>
      </c>
      <c r="D47" s="3">
        <v>84888114.75</v>
      </c>
      <c r="E47" s="29">
        <v>5777180</v>
      </c>
      <c r="F47" s="3">
        <v>8064403</v>
      </c>
      <c r="G47" s="17">
        <f>D47-C47</f>
        <v>24075890.200000003</v>
      </c>
      <c r="H47" s="18">
        <f>IF(E47=0,"",F47/E47-1)</f>
        <v>0.39590648032431042</v>
      </c>
      <c r="I47" s="22">
        <f>IF(D47=0,"N/A",F47/D47)</f>
        <v>9.5000378130084454E-2</v>
      </c>
    </row>
    <row r="48" spans="1:9">
      <c r="A48" s="28">
        <v>730</v>
      </c>
      <c r="B48" s="37" t="s">
        <v>67</v>
      </c>
      <c r="C48" s="30">
        <v>2318718768</v>
      </c>
      <c r="D48" s="4">
        <v>2615775407.8699999</v>
      </c>
      <c r="E48" s="30">
        <v>220278335</v>
      </c>
      <c r="F48" s="4">
        <v>248498649</v>
      </c>
      <c r="G48" s="26">
        <f>D48-C48</f>
        <v>297056639.86999989</v>
      </c>
      <c r="H48" s="23">
        <f>IF(E48=0,"",F48/E48-1)</f>
        <v>0.12811207239241207</v>
      </c>
      <c r="I48" s="24">
        <f>IF(D48=0,"N/A",F48/D48)</f>
        <v>9.4999994362035073E-2</v>
      </c>
    </row>
    <row r="49" spans="1:9">
      <c r="A49" s="7" t="s">
        <v>17</v>
      </c>
      <c r="B49" s="7" t="s">
        <v>68</v>
      </c>
      <c r="C49" s="15">
        <v>2379530992.5500002</v>
      </c>
      <c r="D49" s="15">
        <f>SUM(D47:D48)</f>
        <v>2700663522.6199999</v>
      </c>
      <c r="E49" s="15">
        <v>226055515</v>
      </c>
      <c r="F49" s="15">
        <f>SUM(F47:F48)</f>
        <v>256563052</v>
      </c>
      <c r="G49" s="15">
        <f>SUM(G47:G48)</f>
        <v>321132530.06999987</v>
      </c>
      <c r="H49" s="19">
        <f>IF(E49=0,"",F49/E49-1)</f>
        <v>0.1349559509751399</v>
      </c>
      <c r="I49" s="25">
        <f>IF(D49=0,"N/A",F49/D49)</f>
        <v>9.5000006424754466E-2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1996004</v>
      </c>
      <c r="D56" s="3">
        <v>1622607.35</v>
      </c>
      <c r="E56" s="29">
        <v>229540</v>
      </c>
      <c r="F56" s="3">
        <v>186599</v>
      </c>
      <c r="G56" s="17">
        <f>D56-C56</f>
        <v>-373396.64999999991</v>
      </c>
      <c r="H56" s="18">
        <f t="shared" ref="H56:H87" si="2">IF(E56=0,"",F56/E56-1)</f>
        <v>-0.18707414829659319</v>
      </c>
      <c r="I56" s="22">
        <f t="shared" ref="I56:I87" si="3">IF(D56=0,"N/A",F56/D56)</f>
        <v>0.11499947907914998</v>
      </c>
    </row>
    <row r="57" spans="1:9">
      <c r="A57" s="1">
        <v>502</v>
      </c>
      <c r="B57" s="1" t="s">
        <v>28</v>
      </c>
      <c r="C57" s="29">
        <v>6370397</v>
      </c>
      <c r="D57" s="3">
        <v>5840911</v>
      </c>
      <c r="E57" s="29">
        <v>732597</v>
      </c>
      <c r="F57" s="3">
        <v>671705</v>
      </c>
      <c r="G57" s="17">
        <f t="shared" ref="G57:G86" si="4">D57-C57</f>
        <v>-529486</v>
      </c>
      <c r="H57" s="18">
        <f t="shared" si="2"/>
        <v>-8.3118003486227776E-2</v>
      </c>
      <c r="I57" s="22">
        <f t="shared" si="3"/>
        <v>0.11500004023344988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5000</v>
      </c>
      <c r="D60" s="3">
        <v>0</v>
      </c>
      <c r="E60" s="29">
        <v>575</v>
      </c>
      <c r="F60" s="3">
        <v>0</v>
      </c>
      <c r="G60" s="17">
        <f t="shared" si="4"/>
        <v>-5000</v>
      </c>
      <c r="H60" s="18">
        <f t="shared" si="2"/>
        <v>-1</v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9151091</v>
      </c>
      <c r="D62" s="3">
        <v>9018771</v>
      </c>
      <c r="E62" s="29">
        <v>1052375</v>
      </c>
      <c r="F62" s="3">
        <v>1037157</v>
      </c>
      <c r="G62" s="17">
        <f t="shared" si="4"/>
        <v>-132320</v>
      </c>
      <c r="H62" s="18">
        <f t="shared" si="2"/>
        <v>-1.4460624777289488E-2</v>
      </c>
      <c r="I62" s="22">
        <f t="shared" si="3"/>
        <v>0.11499981538504525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14059610</v>
      </c>
      <c r="D64" s="3">
        <v>13743042.9</v>
      </c>
      <c r="E64" s="29">
        <v>1616855</v>
      </c>
      <c r="F64" s="3">
        <v>1580451</v>
      </c>
      <c r="G64" s="17">
        <f t="shared" si="4"/>
        <v>-316567.09999999963</v>
      </c>
      <c r="H64" s="18">
        <f t="shared" si="2"/>
        <v>-2.2515315226164345E-2</v>
      </c>
      <c r="I64" s="22">
        <f t="shared" si="3"/>
        <v>0.11500007760290117</v>
      </c>
    </row>
    <row r="65" spans="1:9">
      <c r="A65" s="1">
        <v>510</v>
      </c>
      <c r="B65" s="1" t="s">
        <v>35</v>
      </c>
      <c r="C65" s="29">
        <v>211346251</v>
      </c>
      <c r="D65" s="3">
        <v>315882047.09000003</v>
      </c>
      <c r="E65" s="29">
        <v>24304819</v>
      </c>
      <c r="F65" s="3">
        <v>36326439</v>
      </c>
      <c r="G65" s="17">
        <f t="shared" si="4"/>
        <v>104535796.09000003</v>
      </c>
      <c r="H65" s="18">
        <f t="shared" si="2"/>
        <v>0.49461878321332087</v>
      </c>
      <c r="I65" s="22">
        <f t="shared" si="3"/>
        <v>0.11500001134806498</v>
      </c>
    </row>
    <row r="66" spans="1:9">
      <c r="A66" s="1">
        <v>511</v>
      </c>
      <c r="B66" s="1" t="s">
        <v>36</v>
      </c>
      <c r="C66" s="29">
        <v>3679952</v>
      </c>
      <c r="D66" s="3">
        <v>3444132</v>
      </c>
      <c r="E66" s="29">
        <v>423194</v>
      </c>
      <c r="F66" s="3">
        <v>396075</v>
      </c>
      <c r="G66" s="17">
        <f t="shared" si="4"/>
        <v>-235820</v>
      </c>
      <c r="H66" s="18">
        <f t="shared" si="2"/>
        <v>-6.4081721385463863E-2</v>
      </c>
      <c r="I66" s="22">
        <f t="shared" si="3"/>
        <v>0.11499994773719474</v>
      </c>
    </row>
    <row r="67" spans="1:9">
      <c r="A67" s="1">
        <v>512</v>
      </c>
      <c r="B67" s="1" t="s">
        <v>37</v>
      </c>
      <c r="C67" s="29">
        <v>25635635</v>
      </c>
      <c r="D67" s="3">
        <v>25969320</v>
      </c>
      <c r="E67" s="29">
        <v>2948097</v>
      </c>
      <c r="F67" s="3">
        <v>2986469</v>
      </c>
      <c r="G67" s="17">
        <f t="shared" si="4"/>
        <v>333685</v>
      </c>
      <c r="H67" s="18">
        <f t="shared" si="2"/>
        <v>1.3015853955958612E-2</v>
      </c>
      <c r="I67" s="22">
        <f t="shared" si="3"/>
        <v>0.11499989218046526</v>
      </c>
    </row>
    <row r="68" spans="1:9">
      <c r="A68" s="1">
        <v>513</v>
      </c>
      <c r="B68" s="1" t="s">
        <v>38</v>
      </c>
      <c r="C68" s="29">
        <v>4038398</v>
      </c>
      <c r="D68" s="3">
        <v>3999478</v>
      </c>
      <c r="E68" s="29">
        <v>464417</v>
      </c>
      <c r="F68" s="3">
        <v>459940</v>
      </c>
      <c r="G68" s="17">
        <f t="shared" si="4"/>
        <v>-38920</v>
      </c>
      <c r="H68" s="18">
        <f t="shared" si="2"/>
        <v>-9.6400433231341731E-3</v>
      </c>
      <c r="I68" s="22">
        <f t="shared" si="3"/>
        <v>0.11500000750097887</v>
      </c>
    </row>
    <row r="69" spans="1:9">
      <c r="A69" s="1">
        <v>514</v>
      </c>
      <c r="B69" s="1" t="s">
        <v>39</v>
      </c>
      <c r="C69" s="29">
        <v>106282179</v>
      </c>
      <c r="D69" s="3">
        <v>101440406</v>
      </c>
      <c r="E69" s="29">
        <v>12222450</v>
      </c>
      <c r="F69" s="3">
        <v>11665650</v>
      </c>
      <c r="G69" s="17">
        <f t="shared" si="4"/>
        <v>-4841773</v>
      </c>
      <c r="H69" s="18">
        <f t="shared" si="2"/>
        <v>-4.5555514647227069E-2</v>
      </c>
      <c r="I69" s="22">
        <f t="shared" si="3"/>
        <v>0.11500003262999559</v>
      </c>
    </row>
    <row r="70" spans="1:9">
      <c r="A70" s="1">
        <v>515</v>
      </c>
      <c r="B70" s="1" t="s">
        <v>40</v>
      </c>
      <c r="C70" s="29">
        <v>512941</v>
      </c>
      <c r="D70" s="3">
        <v>1544490</v>
      </c>
      <c r="E70" s="29">
        <v>58989</v>
      </c>
      <c r="F70" s="3">
        <v>177617</v>
      </c>
      <c r="G70" s="17">
        <f t="shared" si="4"/>
        <v>1031549</v>
      </c>
      <c r="H70" s="18">
        <f t="shared" si="2"/>
        <v>2.0110190035430335</v>
      </c>
      <c r="I70" s="22">
        <f t="shared" si="3"/>
        <v>0.11500042085089576</v>
      </c>
    </row>
    <row r="71" spans="1:9">
      <c r="A71" s="1">
        <v>516</v>
      </c>
      <c r="B71" s="1" t="s">
        <v>41</v>
      </c>
      <c r="C71" s="29">
        <v>2990221</v>
      </c>
      <c r="D71" s="3">
        <v>2760460</v>
      </c>
      <c r="E71" s="29">
        <v>343875</v>
      </c>
      <c r="F71" s="3">
        <v>317453</v>
      </c>
      <c r="G71" s="17">
        <f t="shared" si="4"/>
        <v>-229761</v>
      </c>
      <c r="H71" s="18">
        <f t="shared" si="2"/>
        <v>-7.6836059614685537E-2</v>
      </c>
      <c r="I71" s="22">
        <f t="shared" si="3"/>
        <v>0.11500003622584641</v>
      </c>
    </row>
    <row r="72" spans="1:9">
      <c r="A72" s="1">
        <v>517</v>
      </c>
      <c r="B72" s="1" t="s">
        <v>42</v>
      </c>
      <c r="C72" s="29">
        <v>46421988</v>
      </c>
      <c r="D72" s="3">
        <v>47754045.149999999</v>
      </c>
      <c r="E72" s="29">
        <v>5338528</v>
      </c>
      <c r="F72" s="3">
        <v>5491716</v>
      </c>
      <c r="G72" s="17">
        <f t="shared" si="4"/>
        <v>1332057.1499999985</v>
      </c>
      <c r="H72" s="18">
        <f t="shared" si="2"/>
        <v>2.869480126356927E-2</v>
      </c>
      <c r="I72" s="22">
        <f t="shared" si="3"/>
        <v>0.11500001691479743</v>
      </c>
    </row>
    <row r="73" spans="1:9">
      <c r="A73" s="1">
        <v>518</v>
      </c>
      <c r="B73" s="1" t="s">
        <v>43</v>
      </c>
      <c r="C73" s="29">
        <v>34705179</v>
      </c>
      <c r="D73" s="3">
        <v>32985535</v>
      </c>
      <c r="E73" s="29">
        <v>3991095</v>
      </c>
      <c r="F73" s="3">
        <v>3793336</v>
      </c>
      <c r="G73" s="17">
        <f t="shared" si="4"/>
        <v>-1719644</v>
      </c>
      <c r="H73" s="18">
        <f t="shared" si="2"/>
        <v>-4.9550060822907027E-2</v>
      </c>
      <c r="I73" s="22">
        <f t="shared" si="3"/>
        <v>0.11499998408393255</v>
      </c>
    </row>
    <row r="74" spans="1:9">
      <c r="A74" s="1">
        <v>519</v>
      </c>
      <c r="B74" s="1" t="s">
        <v>44</v>
      </c>
      <c r="C74" s="29">
        <v>5658210</v>
      </c>
      <c r="D74" s="3">
        <v>5493005</v>
      </c>
      <c r="E74" s="29">
        <v>650694</v>
      </c>
      <c r="F74" s="3">
        <v>631695</v>
      </c>
      <c r="G74" s="17">
        <f t="shared" si="4"/>
        <v>-165205</v>
      </c>
      <c r="H74" s="18">
        <f t="shared" si="2"/>
        <v>-2.9198056229195246E-2</v>
      </c>
      <c r="I74" s="22">
        <f t="shared" si="3"/>
        <v>0.11499989532141333</v>
      </c>
    </row>
    <row r="75" spans="1:9">
      <c r="A75" s="1">
        <v>520</v>
      </c>
      <c r="B75" s="1" t="s">
        <v>51</v>
      </c>
      <c r="C75" s="29">
        <v>457858</v>
      </c>
      <c r="D75" s="3">
        <v>380337</v>
      </c>
      <c r="E75" s="29">
        <v>52653</v>
      </c>
      <c r="F75" s="3">
        <v>43739</v>
      </c>
      <c r="G75" s="17">
        <f t="shared" si="4"/>
        <v>-77521</v>
      </c>
      <c r="H75" s="18">
        <f t="shared" si="2"/>
        <v>-0.16929709608189469</v>
      </c>
      <c r="I75" s="22">
        <f t="shared" si="3"/>
        <v>0.11500064416556896</v>
      </c>
    </row>
    <row r="76" spans="1:9">
      <c r="A76" s="1">
        <v>521</v>
      </c>
      <c r="B76" s="1" t="s">
        <v>54</v>
      </c>
      <c r="C76" s="29">
        <v>990085</v>
      </c>
      <c r="D76" s="3">
        <v>893654</v>
      </c>
      <c r="E76" s="29">
        <v>113860</v>
      </c>
      <c r="F76" s="3">
        <v>102770</v>
      </c>
      <c r="G76" s="17">
        <f t="shared" si="4"/>
        <v>-96431</v>
      </c>
      <c r="H76" s="18">
        <f t="shared" si="2"/>
        <v>-9.7400316177762125E-2</v>
      </c>
      <c r="I76" s="22">
        <f t="shared" si="3"/>
        <v>0.11499976500972413</v>
      </c>
    </row>
    <row r="77" spans="1:9">
      <c r="A77" s="1">
        <v>522</v>
      </c>
      <c r="B77" s="1" t="s">
        <v>22</v>
      </c>
      <c r="C77" s="29">
        <v>259645131</v>
      </c>
      <c r="D77" s="3">
        <v>245882297.99000001</v>
      </c>
      <c r="E77" s="29">
        <v>29859197</v>
      </c>
      <c r="F77" s="3">
        <v>28276471</v>
      </c>
      <c r="G77" s="17">
        <f t="shared" si="4"/>
        <v>-13762833.00999999</v>
      </c>
      <c r="H77" s="18">
        <f t="shared" si="2"/>
        <v>-5.300631493874397E-2</v>
      </c>
      <c r="I77" s="22">
        <f t="shared" si="3"/>
        <v>0.11500002737549654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31325256</v>
      </c>
      <c r="D80" s="3">
        <v>39270933.859999999</v>
      </c>
      <c r="E80" s="29">
        <v>3602405</v>
      </c>
      <c r="F80" s="3">
        <v>4516156</v>
      </c>
      <c r="G80" s="17">
        <f t="shared" si="4"/>
        <v>7945677.8599999994</v>
      </c>
      <c r="H80" s="18">
        <f t="shared" si="2"/>
        <v>0.25365026975034732</v>
      </c>
      <c r="I80" s="22">
        <f t="shared" si="3"/>
        <v>0.11499996450555505</v>
      </c>
    </row>
    <row r="81" spans="1:9">
      <c r="A81" s="1">
        <v>526</v>
      </c>
      <c r="B81" s="1" t="s">
        <v>47</v>
      </c>
      <c r="C81" s="29">
        <v>563821257</v>
      </c>
      <c r="D81" s="3">
        <v>565790372.85000002</v>
      </c>
      <c r="E81" s="29">
        <v>64839450</v>
      </c>
      <c r="F81" s="3">
        <v>65065890</v>
      </c>
      <c r="G81" s="17">
        <f t="shared" si="4"/>
        <v>1969115.8500000238</v>
      </c>
      <c r="H81" s="18">
        <f t="shared" si="2"/>
        <v>3.492318333977229E-3</v>
      </c>
      <c r="I81" s="22">
        <f t="shared" si="3"/>
        <v>0.11499999491375226</v>
      </c>
    </row>
    <row r="82" spans="1:9">
      <c r="A82" s="1">
        <v>527</v>
      </c>
      <c r="B82" s="1" t="s">
        <v>48</v>
      </c>
      <c r="C82" s="29">
        <v>16759038</v>
      </c>
      <c r="D82" s="3">
        <v>16562640.4</v>
      </c>
      <c r="E82" s="29">
        <v>1927290</v>
      </c>
      <c r="F82" s="3">
        <v>1904703</v>
      </c>
      <c r="G82" s="17">
        <f t="shared" si="4"/>
        <v>-196397.59999999963</v>
      </c>
      <c r="H82" s="18">
        <f t="shared" si="2"/>
        <v>-1.1719564777485481E-2</v>
      </c>
      <c r="I82" s="22">
        <f t="shared" si="3"/>
        <v>0.11499996099655704</v>
      </c>
    </row>
    <row r="83" spans="1:9">
      <c r="A83" s="1">
        <v>528</v>
      </c>
      <c r="B83" s="1" t="s">
        <v>49</v>
      </c>
      <c r="C83" s="29">
        <v>126137030</v>
      </c>
      <c r="D83" s="3">
        <v>126454846.51000001</v>
      </c>
      <c r="E83" s="29">
        <v>14505758</v>
      </c>
      <c r="F83" s="3">
        <v>14542307</v>
      </c>
      <c r="G83" s="17">
        <f t="shared" si="4"/>
        <v>317816.51000000536</v>
      </c>
      <c r="H83" s="18">
        <f t="shared" si="2"/>
        <v>2.5196201398092199E-3</v>
      </c>
      <c r="I83" s="22">
        <f t="shared" si="3"/>
        <v>0.11499999724288938</v>
      </c>
    </row>
    <row r="84" spans="1:9">
      <c r="A84" s="1">
        <v>529</v>
      </c>
      <c r="B84" s="1" t="s">
        <v>617</v>
      </c>
      <c r="C84" s="29">
        <v>524779380</v>
      </c>
      <c r="D84" s="3">
        <v>473030200</v>
      </c>
      <c r="E84" s="29">
        <v>60349630</v>
      </c>
      <c r="F84" s="3">
        <v>54398473</v>
      </c>
      <c r="G84" s="17">
        <f t="shared" si="4"/>
        <v>-51749180</v>
      </c>
      <c r="H84" s="18">
        <f t="shared" si="2"/>
        <v>-9.8611325371837366E-2</v>
      </c>
      <c r="I84" s="22">
        <f t="shared" si="3"/>
        <v>0.115</v>
      </c>
    </row>
    <row r="85" spans="1:9">
      <c r="A85" s="1">
        <v>531</v>
      </c>
      <c r="B85" s="1" t="s">
        <v>25</v>
      </c>
      <c r="C85" s="29">
        <v>11030153</v>
      </c>
      <c r="D85" s="3">
        <v>10252031</v>
      </c>
      <c r="E85" s="29">
        <v>1268467</v>
      </c>
      <c r="F85" s="3">
        <v>1178983</v>
      </c>
      <c r="G85" s="17">
        <f t="shared" si="4"/>
        <v>-778122</v>
      </c>
      <c r="H85" s="18">
        <f t="shared" si="2"/>
        <v>-7.0544996440585317E-2</v>
      </c>
      <c r="I85" s="22">
        <f t="shared" si="3"/>
        <v>0.11499994488896884</v>
      </c>
    </row>
    <row r="86" spans="1:9">
      <c r="A86" s="28">
        <v>532</v>
      </c>
      <c r="B86" s="28" t="s">
        <v>52</v>
      </c>
      <c r="C86" s="30">
        <v>28714980</v>
      </c>
      <c r="D86" s="4">
        <v>29382140</v>
      </c>
      <c r="E86" s="30">
        <v>13652222</v>
      </c>
      <c r="F86" s="4">
        <v>3378917</v>
      </c>
      <c r="G86" s="26">
        <f t="shared" si="4"/>
        <v>667160</v>
      </c>
      <c r="H86" s="23">
        <f t="shared" si="2"/>
        <v>-0.7525005819565489</v>
      </c>
      <c r="I86" s="24">
        <f t="shared" si="3"/>
        <v>0.11499900960243195</v>
      </c>
    </row>
    <row r="87" spans="1:9">
      <c r="A87" s="7" t="s">
        <v>19</v>
      </c>
      <c r="B87" s="7" t="s">
        <v>26</v>
      </c>
      <c r="C87" s="15">
        <v>2007798244</v>
      </c>
      <c r="D87" s="15">
        <f>SUM(D56:D85)</f>
        <v>2050015564.1000001</v>
      </c>
      <c r="E87" s="15">
        <v>230896810</v>
      </c>
      <c r="F87" s="15">
        <f>SUM(F56:F85)</f>
        <v>235751794</v>
      </c>
      <c r="G87" s="15">
        <f>SUM(G56:G85)</f>
        <v>42217320.100000083</v>
      </c>
      <c r="H87" s="19">
        <f t="shared" si="2"/>
        <v>2.1026639562495397E-2</v>
      </c>
      <c r="I87" s="25">
        <f t="shared" si="3"/>
        <v>0.11500000201388715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</sheetPr>
  <dimension ref="A1:J87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"LINCOLN COUNTY "&amp;D3</f>
        <v>LINCOLN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171030778</v>
      </c>
      <c r="D6" s="17">
        <f>D25</f>
        <v>148968281</v>
      </c>
      <c r="E6" s="29">
        <v>16247965</v>
      </c>
      <c r="F6" s="17">
        <f>F25</f>
        <v>14152065</v>
      </c>
      <c r="G6" s="17">
        <f t="shared" ref="G6:G11" si="0">D6-C6</f>
        <v>-22062497</v>
      </c>
      <c r="H6" s="18">
        <f>IF(E6=0,"",F6/E6-1)</f>
        <v>-0.12899461563340398</v>
      </c>
      <c r="I6" s="22">
        <f>IF(D6=0,"N/A",F6/D6)</f>
        <v>9.5000525648812451E-2</v>
      </c>
    </row>
    <row r="7" spans="1:10">
      <c r="A7" s="1" t="s">
        <v>14</v>
      </c>
      <c r="B7" s="36" t="s">
        <v>70</v>
      </c>
      <c r="C7" s="29">
        <v>4867371668.1400003</v>
      </c>
      <c r="D7" s="17">
        <f>D42</f>
        <v>5635188052.9500008</v>
      </c>
      <c r="E7" s="29">
        <v>462400595</v>
      </c>
      <c r="F7" s="17">
        <f>F42</f>
        <v>535343216</v>
      </c>
      <c r="G7" s="17">
        <f t="shared" si="0"/>
        <v>767816384.81000042</v>
      </c>
      <c r="H7" s="18">
        <f t="shared" ref="H7:H14" si="1">IF(E7=0,"",F7/E7-1)</f>
        <v>0.15774767980132043</v>
      </c>
      <c r="I7" s="22">
        <f>IF(D7=0,"N/A",F7/D7)</f>
        <v>9.5000062281816802E-2</v>
      </c>
    </row>
    <row r="8" spans="1:10">
      <c r="A8" s="1" t="s">
        <v>17</v>
      </c>
      <c r="B8" s="36" t="s">
        <v>71</v>
      </c>
      <c r="C8" s="29">
        <v>111172143.81999999</v>
      </c>
      <c r="D8" s="17">
        <f>D49</f>
        <v>113085746.83</v>
      </c>
      <c r="E8" s="29">
        <v>10561379</v>
      </c>
      <c r="F8" s="17">
        <f>F49</f>
        <v>10743157</v>
      </c>
      <c r="G8" s="17">
        <f t="shared" si="0"/>
        <v>1913603.0100000054</v>
      </c>
      <c r="H8" s="18">
        <f t="shared" si="1"/>
        <v>1.7211578147134032E-2</v>
      </c>
      <c r="I8" s="22">
        <f>IF(D8=0,"N/A",F8/D8)</f>
        <v>9.5000097723632812E-2</v>
      </c>
    </row>
    <row r="9" spans="1:10">
      <c r="A9" s="1" t="s">
        <v>19</v>
      </c>
      <c r="B9" s="36" t="s">
        <v>20</v>
      </c>
      <c r="C9" s="29">
        <v>1482947426</v>
      </c>
      <c r="D9" s="17">
        <f>D87</f>
        <v>1496122511.1700001</v>
      </c>
      <c r="E9" s="29">
        <v>170538988</v>
      </c>
      <c r="F9" s="17">
        <f>F87</f>
        <v>172054083</v>
      </c>
      <c r="G9" s="17">
        <f t="shared" si="0"/>
        <v>13175085.170000076</v>
      </c>
      <c r="H9" s="18">
        <f t="shared" si="1"/>
        <v>8.8841561555415005E-3</v>
      </c>
      <c r="I9" s="22">
        <f>IF(D9=0,"N/A",F9/D9)</f>
        <v>0.11499999613363882</v>
      </c>
    </row>
    <row r="10" spans="1:10">
      <c r="B10" s="1" t="s">
        <v>23</v>
      </c>
      <c r="C10" s="29">
        <v>169870392</v>
      </c>
      <c r="D10" s="279">
        <f>'STATE ASSESSED'!C16</f>
        <v>135012158</v>
      </c>
      <c r="E10" s="29">
        <v>169870392</v>
      </c>
      <c r="F10" s="279">
        <f>D10</f>
        <v>135012158</v>
      </c>
      <c r="G10" s="17">
        <f t="shared" si="0"/>
        <v>-34858234</v>
      </c>
      <c r="H10" s="18">
        <f t="shared" si="1"/>
        <v>-0.20520488349729593</v>
      </c>
      <c r="I10" s="22">
        <f>IF(D10=0,"N/A",F10/D10)</f>
        <v>1</v>
      </c>
    </row>
    <row r="11" spans="1:10">
      <c r="B11" s="1" t="s">
        <v>66</v>
      </c>
      <c r="C11" s="280">
        <v>659374246</v>
      </c>
      <c r="D11" s="279">
        <f>'STATE ASSESSED'!F16</f>
        <v>660664952</v>
      </c>
      <c r="E11" s="29">
        <v>75099352</v>
      </c>
      <c r="F11" s="279">
        <f>'STATE ASSESSED'!I16</f>
        <v>75397359</v>
      </c>
      <c r="G11" s="17">
        <f t="shared" si="0"/>
        <v>1290706</v>
      </c>
      <c r="H11" s="18">
        <f>IF(E11=0,"",F11/E11-1)</f>
        <v>3.968170058245013E-3</v>
      </c>
      <c r="I11" s="22">
        <f>F11/D11</f>
        <v>0.11412344301260891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6632522015.96</v>
      </c>
      <c r="D13" s="15">
        <f>SUM(D6:D9)</f>
        <v>7393364591.9500008</v>
      </c>
      <c r="E13" s="15">
        <v>659748927</v>
      </c>
      <c r="F13" s="15">
        <f>SUM(F6:F9)</f>
        <v>732292521</v>
      </c>
      <c r="G13" s="15">
        <f>SUM(G6:G9)</f>
        <v>760842575.99000049</v>
      </c>
      <c r="H13" s="19">
        <f t="shared" si="1"/>
        <v>0.10995636526438801</v>
      </c>
      <c r="I13" s="21"/>
    </row>
    <row r="14" spans="1:10">
      <c r="B14" s="12" t="s">
        <v>74</v>
      </c>
      <c r="C14" s="16">
        <v>829244638</v>
      </c>
      <c r="D14" s="16">
        <f>SUM(D10:D11)</f>
        <v>795677110</v>
      </c>
      <c r="E14" s="16">
        <v>244969744</v>
      </c>
      <c r="F14" s="16">
        <f>SUM(F10:F11)</f>
        <v>210409517</v>
      </c>
      <c r="G14" s="16">
        <f>SUM(G10:G11)</f>
        <v>-33567528</v>
      </c>
      <c r="H14" s="20">
        <f t="shared" si="1"/>
        <v>-0.14107957348398092</v>
      </c>
      <c r="I14" s="21"/>
    </row>
    <row r="15" spans="1:10">
      <c r="B15" s="7" t="s">
        <v>72</v>
      </c>
      <c r="C15" s="15">
        <v>7461766653.96</v>
      </c>
      <c r="D15" s="483">
        <f>SUM(D13:D14)</f>
        <v>8189041701.9500008</v>
      </c>
      <c r="E15" s="15">
        <v>904718671</v>
      </c>
      <c r="F15" s="483">
        <f>SUM(F13:F14)</f>
        <v>942702038</v>
      </c>
      <c r="G15" s="15">
        <f>SUM(G13:G14)</f>
        <v>727275047.99000049</v>
      </c>
      <c r="H15" s="19">
        <f>IF(E15=0,"",F15/E15-1)</f>
        <v>4.1983622332029791E-2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129340542</v>
      </c>
      <c r="D22" s="367">
        <v>109839690</v>
      </c>
      <c r="E22" s="29">
        <v>12287354</v>
      </c>
      <c r="F22" s="3">
        <v>10434807</v>
      </c>
      <c r="G22" s="17">
        <f>D22-C22</f>
        <v>-19500852</v>
      </c>
      <c r="H22" s="18">
        <f>IF(E22=0,"",F22/E22-1)</f>
        <v>-0.15076858695533635</v>
      </c>
      <c r="I22" s="22">
        <f>IF(D22=0,"N/A",F22/D22)</f>
        <v>9.5000331847258493E-2</v>
      </c>
    </row>
    <row r="23" spans="1:9">
      <c r="A23" s="1">
        <v>120</v>
      </c>
      <c r="B23" s="36" t="s">
        <v>76</v>
      </c>
      <c r="C23" s="29">
        <v>7323788</v>
      </c>
      <c r="D23" s="3">
        <v>6416649</v>
      </c>
      <c r="E23" s="29">
        <v>695766</v>
      </c>
      <c r="F23" s="3">
        <v>609584</v>
      </c>
      <c r="G23" s="17">
        <f>D23-C23</f>
        <v>-907139</v>
      </c>
      <c r="H23" s="18">
        <f>IF(E23=0,"",F23/E23-1)</f>
        <v>-0.1238663573672758</v>
      </c>
      <c r="I23" s="22">
        <f>IF(D23=0,"N/A",F23/D23)</f>
        <v>9.5000365455551641E-2</v>
      </c>
    </row>
    <row r="24" spans="1:9">
      <c r="A24" s="28">
        <v>130</v>
      </c>
      <c r="B24" s="37" t="s">
        <v>77</v>
      </c>
      <c r="C24" s="30">
        <v>34366448</v>
      </c>
      <c r="D24" s="4">
        <v>32711942</v>
      </c>
      <c r="E24" s="30">
        <v>3264845</v>
      </c>
      <c r="F24" s="4">
        <v>3107674</v>
      </c>
      <c r="G24" s="26">
        <f>D24-C24</f>
        <v>-1654506</v>
      </c>
      <c r="H24" s="23">
        <f>IF(E24=0,"",F24/E24-1)</f>
        <v>-4.8140417079524433E-2</v>
      </c>
      <c r="I24" s="24">
        <f>IF(D24=0,"N/A",F24/D24)</f>
        <v>9.5001207815787886E-2</v>
      </c>
    </row>
    <row r="25" spans="1:9">
      <c r="A25" s="7" t="s">
        <v>15</v>
      </c>
      <c r="B25" s="7" t="s">
        <v>16</v>
      </c>
      <c r="C25" s="15">
        <v>171030778</v>
      </c>
      <c r="D25" s="15">
        <f>SUM(D22:D24)</f>
        <v>148968281</v>
      </c>
      <c r="E25" s="15">
        <v>16247965</v>
      </c>
      <c r="F25" s="15">
        <f>SUM(F22:F24)</f>
        <v>14152065</v>
      </c>
      <c r="G25" s="15">
        <f>SUM(G22:G24)</f>
        <v>-22062497</v>
      </c>
      <c r="H25" s="19">
        <f>IF(E25=0,"",F25/E25-1)</f>
        <v>-0.12899461563340398</v>
      </c>
      <c r="I25" s="25">
        <f>IF(D25=0,"N/A",F25/D25)</f>
        <v>9.5000525648812451E-2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74972.745160000006</v>
      </c>
      <c r="D29" s="3">
        <v>74830.935159999994</v>
      </c>
      <c r="E29" s="31">
        <v>1725.1674821826678</v>
      </c>
      <c r="F29" s="27">
        <f>IF(D29&lt;&gt;0,D22/D29,0)</f>
        <v>1467.8379972820858</v>
      </c>
      <c r="G29" s="17">
        <f>D29-C29</f>
        <v>-141.81000000001222</v>
      </c>
      <c r="H29" s="27">
        <f>F29-E29</f>
        <v>-257.32948490058197</v>
      </c>
      <c r="I29" s="2"/>
    </row>
    <row r="30" spans="1:9">
      <c r="A30" s="1">
        <v>120</v>
      </c>
      <c r="B30" s="36" t="s">
        <v>76</v>
      </c>
      <c r="C30" s="29">
        <v>18738.449949999998</v>
      </c>
      <c r="D30" s="3">
        <v>18615.089949999998</v>
      </c>
      <c r="E30" s="31">
        <v>390.84278686562334</v>
      </c>
      <c r="F30" s="27">
        <f>IF(D30&lt;&gt;0,D23/D30,0)</f>
        <v>344.70147698641665</v>
      </c>
      <c r="G30" s="17">
        <f>D30-C30</f>
        <v>-123.36000000000058</v>
      </c>
      <c r="H30" s="27">
        <f>F30-E30</f>
        <v>-46.141309879206688</v>
      </c>
      <c r="I30" s="2"/>
    </row>
    <row r="31" spans="1:9">
      <c r="A31" s="1">
        <v>130</v>
      </c>
      <c r="B31" s="36" t="s">
        <v>77</v>
      </c>
      <c r="C31" s="29">
        <v>394330.91659999994</v>
      </c>
      <c r="D31" s="3">
        <v>393973.49657699995</v>
      </c>
      <c r="E31" s="31">
        <v>87.151289826104403</v>
      </c>
      <c r="F31" s="27">
        <f>IF(D31&lt;&gt;0,D24/D31,0)</f>
        <v>83.030818784041301</v>
      </c>
      <c r="G31" s="17">
        <f>D31-C31</f>
        <v>-357.42002299998421</v>
      </c>
      <c r="H31" s="27">
        <f>F31-E31</f>
        <v>-4.1204710420631017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1269037937.1900001</v>
      </c>
      <c r="D38" s="367">
        <v>1433249612.9900002</v>
      </c>
      <c r="E38" s="29">
        <v>120558784</v>
      </c>
      <c r="F38" s="3">
        <v>136159022</v>
      </c>
      <c r="G38" s="17">
        <f>D38-C38</f>
        <v>164211675.80000019</v>
      </c>
      <c r="H38" s="18">
        <f>IF(E38=0,"",F38/E38-1)</f>
        <v>0.12939943057156245</v>
      </c>
      <c r="I38" s="22">
        <f>IF(D38=0,"N/A",F38/D38)</f>
        <v>9.5000215430687845E-2</v>
      </c>
    </row>
    <row r="39" spans="1:9">
      <c r="A39" s="1">
        <v>300</v>
      </c>
      <c r="B39" s="36" t="s">
        <v>64</v>
      </c>
      <c r="C39" s="29">
        <v>3124233895.9500003</v>
      </c>
      <c r="D39" s="367">
        <v>3692651779.96</v>
      </c>
      <c r="E39" s="29">
        <v>296802316</v>
      </c>
      <c r="F39" s="3">
        <v>350801938</v>
      </c>
      <c r="G39" s="17">
        <f>D39-C39</f>
        <v>568417884.00999975</v>
      </c>
      <c r="H39" s="18">
        <f>IF(E39=0,"",F39/E39-1)</f>
        <v>0.1819380075187822</v>
      </c>
      <c r="I39" s="22">
        <f>IF(D39=0,"N/A",F39/D39)</f>
        <v>9.5000005119302094E-2</v>
      </c>
    </row>
    <row r="40" spans="1:9">
      <c r="A40" s="1">
        <v>400</v>
      </c>
      <c r="B40" s="36" t="s">
        <v>62</v>
      </c>
      <c r="C40" s="29">
        <v>153367578</v>
      </c>
      <c r="D40" s="367">
        <v>158217262</v>
      </c>
      <c r="E40" s="29">
        <v>14569947</v>
      </c>
      <c r="F40" s="3">
        <v>15030669</v>
      </c>
      <c r="G40" s="17">
        <f>D40-C40</f>
        <v>4849684</v>
      </c>
      <c r="H40" s="18">
        <f>IF(E40=0,"",F40/E40-1)</f>
        <v>3.162139162208355E-2</v>
      </c>
      <c r="I40" s="22">
        <f>IF(D40=0,"N/A",F40/D40)</f>
        <v>9.5000183987509534E-2</v>
      </c>
    </row>
    <row r="41" spans="1:9">
      <c r="A41" s="28">
        <v>500</v>
      </c>
      <c r="B41" s="37" t="s">
        <v>63</v>
      </c>
      <c r="C41" s="30">
        <v>320732257</v>
      </c>
      <c r="D41" s="368">
        <v>351069398</v>
      </c>
      <c r="E41" s="30">
        <v>30469548</v>
      </c>
      <c r="F41" s="4">
        <v>33351587</v>
      </c>
      <c r="G41" s="26">
        <f>D41-C41</f>
        <v>30337141</v>
      </c>
      <c r="H41" s="23">
        <f>IF(E41=0,"",F41/E41-1)</f>
        <v>9.4587520628792943E-2</v>
      </c>
      <c r="I41" s="24">
        <f>IF(D41=0,"N/A",F41/D41)</f>
        <v>9.4999983450565526E-2</v>
      </c>
    </row>
    <row r="42" spans="1:9">
      <c r="A42" s="7" t="s">
        <v>14</v>
      </c>
      <c r="B42" s="7" t="s">
        <v>69</v>
      </c>
      <c r="C42" s="15">
        <v>4867371668.1400003</v>
      </c>
      <c r="D42" s="15">
        <f>SUM(D38:D41)</f>
        <v>5635188052.9500008</v>
      </c>
      <c r="E42" s="15">
        <v>462400595</v>
      </c>
      <c r="F42" s="15">
        <f>SUM(F38:F41)</f>
        <v>535343216</v>
      </c>
      <c r="G42" s="15">
        <f>SUM(G38:G41)</f>
        <v>767816384.80999994</v>
      </c>
      <c r="H42" s="19">
        <f>IF(E42=0,"",F42/E42-1)</f>
        <v>0.15774767980132043</v>
      </c>
      <c r="I42" s="25">
        <f>IF(D42=0,"N/A",F42/D42)</f>
        <v>9.5000062281816802E-2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35928516.819999993</v>
      </c>
      <c r="D47" s="3">
        <v>48985415</v>
      </c>
      <c r="E47" s="29">
        <v>3413218</v>
      </c>
      <c r="F47" s="3">
        <v>4653625</v>
      </c>
      <c r="G47" s="17">
        <f>D47-C47</f>
        <v>13056898.180000007</v>
      </c>
      <c r="H47" s="18">
        <f>IF(E47=0,"",F47/E47-1)</f>
        <v>0.3634127676579697</v>
      </c>
      <c r="I47" s="22">
        <f>IF(D47=0,"N/A",F47/D47)</f>
        <v>9.5000215880584049E-2</v>
      </c>
    </row>
    <row r="48" spans="1:9">
      <c r="A48" s="28">
        <v>730</v>
      </c>
      <c r="B48" s="37" t="s">
        <v>67</v>
      </c>
      <c r="C48" s="30">
        <v>75243627</v>
      </c>
      <c r="D48" s="4">
        <v>64100331.829999998</v>
      </c>
      <c r="E48" s="30">
        <v>7148161</v>
      </c>
      <c r="F48" s="4">
        <v>6089532</v>
      </c>
      <c r="G48" s="26">
        <f>D48-C48</f>
        <v>-11143295.170000002</v>
      </c>
      <c r="H48" s="23">
        <f>IF(E48=0,"",F48/E48-1)</f>
        <v>-0.14809809124332818</v>
      </c>
      <c r="I48" s="24">
        <f>IF(D48=0,"N/A",F48/D48)</f>
        <v>9.5000007428198682E-2</v>
      </c>
    </row>
    <row r="49" spans="1:9">
      <c r="A49" s="7" t="s">
        <v>17</v>
      </c>
      <c r="B49" s="7" t="s">
        <v>68</v>
      </c>
      <c r="C49" s="15">
        <v>111172143.81999999</v>
      </c>
      <c r="D49" s="15">
        <f>SUM(D47:D48)</f>
        <v>113085746.83</v>
      </c>
      <c r="E49" s="15">
        <v>10561379</v>
      </c>
      <c r="F49" s="15">
        <f>SUM(F47:F48)</f>
        <v>10743157</v>
      </c>
      <c r="G49" s="15">
        <f>SUM(G47:G48)</f>
        <v>1913603.0100000054</v>
      </c>
      <c r="H49" s="19">
        <f>IF(E49=0,"",F49/E49-1)</f>
        <v>1.7211578147134032E-2</v>
      </c>
      <c r="I49" s="25">
        <f>IF(D49=0,"N/A",F49/D49)</f>
        <v>9.5000097723632812E-2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06">
        <v>0</v>
      </c>
      <c r="E56" s="29">
        <v>0</v>
      </c>
      <c r="F56" s="306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5429936</v>
      </c>
      <c r="D57" s="306">
        <v>5461386</v>
      </c>
      <c r="E57" s="29">
        <v>624442</v>
      </c>
      <c r="F57" s="306">
        <v>628059</v>
      </c>
      <c r="G57" s="17">
        <f t="shared" ref="G57:G86" si="4">D57-C57</f>
        <v>31450</v>
      </c>
      <c r="H57" s="18">
        <f t="shared" si="2"/>
        <v>5.7923714292120732E-3</v>
      </c>
      <c r="I57" s="22">
        <f t="shared" si="3"/>
        <v>0.11499992858955584</v>
      </c>
    </row>
    <row r="58" spans="1:9">
      <c r="A58" s="1">
        <v>503</v>
      </c>
      <c r="B58" s="1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06">
        <v>0</v>
      </c>
      <c r="E59" s="29">
        <v>0</v>
      </c>
      <c r="F59" s="306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06">
        <v>0</v>
      </c>
      <c r="E60" s="29">
        <v>0</v>
      </c>
      <c r="F60" s="306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06">
        <v>0</v>
      </c>
      <c r="E61" s="29">
        <v>0</v>
      </c>
      <c r="F61" s="306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167414</v>
      </c>
      <c r="D62" s="306">
        <v>156754</v>
      </c>
      <c r="E62" s="29">
        <v>19253</v>
      </c>
      <c r="F62" s="306">
        <v>18027</v>
      </c>
      <c r="G62" s="17">
        <f t="shared" si="4"/>
        <v>-10660</v>
      </c>
      <c r="H62" s="18">
        <f t="shared" si="2"/>
        <v>-6.3678387783722035E-2</v>
      </c>
      <c r="I62" s="22">
        <f t="shared" si="3"/>
        <v>0.11500185003253506</v>
      </c>
    </row>
    <row r="63" spans="1:9">
      <c r="A63" s="1">
        <v>508</v>
      </c>
      <c r="B63" s="1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06">
        <v>0</v>
      </c>
      <c r="E64" s="29">
        <v>0</v>
      </c>
      <c r="F64" s="306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13045603</v>
      </c>
      <c r="D65" s="306">
        <v>13803693</v>
      </c>
      <c r="E65" s="29">
        <v>1500246</v>
      </c>
      <c r="F65" s="306">
        <v>1587425</v>
      </c>
      <c r="G65" s="17">
        <f t="shared" si="4"/>
        <v>758090</v>
      </c>
      <c r="H65" s="18">
        <f t="shared" si="2"/>
        <v>5.8109803325588016E-2</v>
      </c>
      <c r="I65" s="22">
        <f t="shared" si="3"/>
        <v>0.11500002209553632</v>
      </c>
    </row>
    <row r="66" spans="1:9">
      <c r="A66" s="1">
        <v>511</v>
      </c>
      <c r="B66" s="1" t="s">
        <v>36</v>
      </c>
      <c r="C66" s="29">
        <v>795239</v>
      </c>
      <c r="D66" s="306">
        <v>795239</v>
      </c>
      <c r="E66" s="29">
        <v>91453</v>
      </c>
      <c r="F66" s="306">
        <v>91453</v>
      </c>
      <c r="G66" s="17">
        <f t="shared" si="4"/>
        <v>0</v>
      </c>
      <c r="H66" s="18">
        <f t="shared" si="2"/>
        <v>0</v>
      </c>
      <c r="I66" s="22">
        <f t="shared" si="3"/>
        <v>0.11500064760405362</v>
      </c>
    </row>
    <row r="67" spans="1:9">
      <c r="A67" s="1">
        <v>512</v>
      </c>
      <c r="B67" s="1" t="s">
        <v>37</v>
      </c>
      <c r="C67" s="29">
        <v>1282431</v>
      </c>
      <c r="D67" s="306">
        <v>1462296</v>
      </c>
      <c r="E67" s="29">
        <v>147481</v>
      </c>
      <c r="F67" s="306">
        <v>168165</v>
      </c>
      <c r="G67" s="17">
        <f t="shared" si="4"/>
        <v>179865</v>
      </c>
      <c r="H67" s="18">
        <f t="shared" si="2"/>
        <v>0.14024857439263361</v>
      </c>
      <c r="I67" s="22">
        <f t="shared" si="3"/>
        <v>0.11500065650183</v>
      </c>
    </row>
    <row r="68" spans="1:9">
      <c r="A68" s="1">
        <v>513</v>
      </c>
      <c r="B68" s="1" t="s">
        <v>38</v>
      </c>
      <c r="C68" s="29">
        <v>0</v>
      </c>
      <c r="D68" s="306">
        <v>0</v>
      </c>
      <c r="E68" s="29">
        <v>0</v>
      </c>
      <c r="F68" s="306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696699</v>
      </c>
      <c r="D69" s="306">
        <v>621699</v>
      </c>
      <c r="E69" s="29">
        <v>80121</v>
      </c>
      <c r="F69" s="306">
        <v>71496</v>
      </c>
      <c r="G69" s="17">
        <f t="shared" si="4"/>
        <v>-75000</v>
      </c>
      <c r="H69" s="18">
        <f t="shared" si="2"/>
        <v>-0.10764967985921292</v>
      </c>
      <c r="I69" s="22">
        <f t="shared" si="3"/>
        <v>0.11500098922468911</v>
      </c>
    </row>
    <row r="70" spans="1:9">
      <c r="A70" s="1">
        <v>515</v>
      </c>
      <c r="B70" s="1" t="s">
        <v>40</v>
      </c>
      <c r="C70" s="29">
        <v>3108418</v>
      </c>
      <c r="D70" s="306">
        <v>3033418</v>
      </c>
      <c r="E70" s="29">
        <v>357468</v>
      </c>
      <c r="F70" s="306">
        <v>348843</v>
      </c>
      <c r="G70" s="17">
        <f t="shared" si="4"/>
        <v>-75000</v>
      </c>
      <c r="H70" s="18">
        <f t="shared" si="2"/>
        <v>-2.412803383799389E-2</v>
      </c>
      <c r="I70" s="22">
        <f t="shared" si="3"/>
        <v>0.11499997692372103</v>
      </c>
    </row>
    <row r="71" spans="1:9">
      <c r="A71" s="1">
        <v>516</v>
      </c>
      <c r="B71" s="1" t="s">
        <v>41</v>
      </c>
      <c r="C71" s="29">
        <v>0</v>
      </c>
      <c r="D71" s="306">
        <v>0</v>
      </c>
      <c r="E71" s="29">
        <v>0</v>
      </c>
      <c r="F71" s="306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06">
        <v>0</v>
      </c>
      <c r="E72" s="29">
        <v>0</v>
      </c>
      <c r="F72" s="306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1586812</v>
      </c>
      <c r="D73" s="306">
        <v>1499711.17</v>
      </c>
      <c r="E73" s="29">
        <v>182484</v>
      </c>
      <c r="F73" s="306">
        <v>172467</v>
      </c>
      <c r="G73" s="17">
        <f t="shared" si="4"/>
        <v>-87100.830000000075</v>
      </c>
      <c r="H73" s="18">
        <f t="shared" si="2"/>
        <v>-5.4892483724600538E-2</v>
      </c>
      <c r="I73" s="22">
        <f t="shared" si="3"/>
        <v>0.11500014366099574</v>
      </c>
    </row>
    <row r="74" spans="1:9">
      <c r="A74" s="1">
        <v>519</v>
      </c>
      <c r="B74" s="1" t="s">
        <v>44</v>
      </c>
      <c r="C74" s="29">
        <v>2347886</v>
      </c>
      <c r="D74" s="306">
        <v>2347980</v>
      </c>
      <c r="E74" s="29">
        <v>270005</v>
      </c>
      <c r="F74" s="306">
        <v>270016</v>
      </c>
      <c r="G74" s="17">
        <f t="shared" si="4"/>
        <v>94</v>
      </c>
      <c r="H74" s="18">
        <f t="shared" si="2"/>
        <v>4.0739986296500774E-5</v>
      </c>
      <c r="I74" s="22">
        <f t="shared" si="3"/>
        <v>0.11499927597338989</v>
      </c>
    </row>
    <row r="75" spans="1:9">
      <c r="A75" s="1">
        <v>520</v>
      </c>
      <c r="B75" s="1" t="s">
        <v>51</v>
      </c>
      <c r="C75" s="29">
        <v>0</v>
      </c>
      <c r="D75" s="306">
        <v>0</v>
      </c>
      <c r="E75" s="29">
        <v>0</v>
      </c>
      <c r="F75" s="306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06">
        <v>0</v>
      </c>
      <c r="E76" s="29">
        <v>0</v>
      </c>
      <c r="F76" s="306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1161985836</v>
      </c>
      <c r="D77" s="306">
        <v>1128031058</v>
      </c>
      <c r="E77" s="29">
        <v>133628397</v>
      </c>
      <c r="F77" s="306">
        <v>129723562</v>
      </c>
      <c r="G77" s="17">
        <f t="shared" si="4"/>
        <v>-33954778</v>
      </c>
      <c r="H77" s="18">
        <f t="shared" si="2"/>
        <v>-2.9221595766055652E-2</v>
      </c>
      <c r="I77" s="22">
        <f t="shared" si="3"/>
        <v>0.114999991427541</v>
      </c>
    </row>
    <row r="78" spans="1:9">
      <c r="A78" s="1">
        <v>523</v>
      </c>
      <c r="B78" s="1" t="s">
        <v>21</v>
      </c>
      <c r="C78" s="29">
        <v>52119196</v>
      </c>
      <c r="D78" s="306">
        <v>45021216</v>
      </c>
      <c r="E78" s="29">
        <v>5993708</v>
      </c>
      <c r="F78" s="306">
        <v>5177440</v>
      </c>
      <c r="G78" s="17">
        <f t="shared" si="4"/>
        <v>-7097980</v>
      </c>
      <c r="H78" s="18">
        <f t="shared" si="2"/>
        <v>-0.13618748193939378</v>
      </c>
      <c r="I78" s="22">
        <f t="shared" si="3"/>
        <v>0.11500000355388001</v>
      </c>
    </row>
    <row r="79" spans="1:9">
      <c r="A79" s="1">
        <v>524</v>
      </c>
      <c r="B79" s="1" t="s">
        <v>45</v>
      </c>
      <c r="C79" s="29">
        <v>0</v>
      </c>
      <c r="D79" s="306">
        <v>0</v>
      </c>
      <c r="E79" s="29">
        <v>0</v>
      </c>
      <c r="F79" s="306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1713633</v>
      </c>
      <c r="D80" s="306">
        <v>1798612</v>
      </c>
      <c r="E80" s="29">
        <v>197067</v>
      </c>
      <c r="F80" s="306">
        <v>206841</v>
      </c>
      <c r="G80" s="17">
        <f t="shared" si="4"/>
        <v>84979</v>
      </c>
      <c r="H80" s="18">
        <f t="shared" si="2"/>
        <v>4.9597345065383935E-2</v>
      </c>
      <c r="I80" s="22">
        <f t="shared" si="3"/>
        <v>0.11500034471025435</v>
      </c>
    </row>
    <row r="81" spans="1:9">
      <c r="A81" s="1">
        <v>526</v>
      </c>
      <c r="B81" s="1" t="s">
        <v>47</v>
      </c>
      <c r="C81" s="29">
        <v>232166338</v>
      </c>
      <c r="D81" s="306">
        <v>230395803</v>
      </c>
      <c r="E81" s="29">
        <v>26699131</v>
      </c>
      <c r="F81" s="306">
        <v>26495516</v>
      </c>
      <c r="G81" s="17">
        <f t="shared" si="4"/>
        <v>-1770535</v>
      </c>
      <c r="H81" s="18">
        <f t="shared" si="2"/>
        <v>-7.6262781736229357E-3</v>
      </c>
      <c r="I81" s="22">
        <f t="shared" si="3"/>
        <v>0.11499999416222005</v>
      </c>
    </row>
    <row r="82" spans="1:9">
      <c r="A82" s="1">
        <v>527</v>
      </c>
      <c r="B82" s="1" t="s">
        <v>48</v>
      </c>
      <c r="C82" s="29">
        <v>0</v>
      </c>
      <c r="D82" s="306">
        <v>0</v>
      </c>
      <c r="E82" s="29">
        <v>0</v>
      </c>
      <c r="F82" s="306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06">
        <v>0</v>
      </c>
      <c r="E83" s="29">
        <v>0</v>
      </c>
      <c r="F83" s="306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06">
        <v>55260660</v>
      </c>
      <c r="E84" s="29">
        <v>0</v>
      </c>
      <c r="F84" s="306">
        <v>6354976</v>
      </c>
      <c r="G84" s="17">
        <f t="shared" si="4"/>
        <v>55260660</v>
      </c>
      <c r="H84" s="18" t="str">
        <f t="shared" si="2"/>
        <v/>
      </c>
      <c r="I84" s="22">
        <f t="shared" si="3"/>
        <v>0.11500000180960561</v>
      </c>
    </row>
    <row r="85" spans="1:9">
      <c r="A85" s="1">
        <v>531</v>
      </c>
      <c r="B85" s="1" t="s">
        <v>25</v>
      </c>
      <c r="C85" s="29">
        <v>6501985</v>
      </c>
      <c r="D85" s="306">
        <v>6432986</v>
      </c>
      <c r="E85" s="29">
        <v>747732</v>
      </c>
      <c r="F85" s="306">
        <v>739797</v>
      </c>
      <c r="G85" s="17">
        <f t="shared" si="4"/>
        <v>-68999</v>
      </c>
      <c r="H85" s="18">
        <f t="shared" si="2"/>
        <v>-1.0612090963072363E-2</v>
      </c>
      <c r="I85" s="22">
        <f t="shared" si="3"/>
        <v>0.11500056117019375</v>
      </c>
    </row>
    <row r="86" spans="1:9">
      <c r="A86" s="28">
        <v>532</v>
      </c>
      <c r="B86" s="28" t="s">
        <v>52</v>
      </c>
      <c r="C86" s="30">
        <v>237163669.56521738</v>
      </c>
      <c r="D86" s="307">
        <v>222562760</v>
      </c>
      <c r="E86" s="30">
        <v>27273822</v>
      </c>
      <c r="F86" s="307">
        <v>25594718</v>
      </c>
      <c r="G86" s="26">
        <f t="shared" si="4"/>
        <v>-14600909.565217376</v>
      </c>
      <c r="H86" s="23">
        <f t="shared" si="2"/>
        <v>-6.1564675460593632E-2</v>
      </c>
      <c r="I86" s="24">
        <f t="shared" si="3"/>
        <v>0.1150000026958688</v>
      </c>
    </row>
    <row r="87" spans="1:9">
      <c r="A87" s="7" t="s">
        <v>19</v>
      </c>
      <c r="B87" s="7" t="s">
        <v>26</v>
      </c>
      <c r="C87" s="15">
        <v>1482947426</v>
      </c>
      <c r="D87" s="15">
        <f>SUM(D56:D85)</f>
        <v>1496122511.1700001</v>
      </c>
      <c r="E87" s="15">
        <v>170538988</v>
      </c>
      <c r="F87" s="15">
        <f>SUM(F56:F85)</f>
        <v>172054083</v>
      </c>
      <c r="G87" s="15">
        <f>SUM(G56:G85)</f>
        <v>13175085.170000002</v>
      </c>
      <c r="H87" s="19">
        <f t="shared" si="2"/>
        <v>8.8841561555415005E-3</v>
      </c>
      <c r="I87" s="25">
        <f t="shared" si="3"/>
        <v>0.11499999613363882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tabColor rgb="FF92D050"/>
  </sheetPr>
  <dimension ref="A1:J88"/>
  <sheetViews>
    <sheetView workbookViewId="0">
      <selection activeCell="N22" sqref="N2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"NATRONA COUNTY "&amp;D3</f>
        <v>NATRONA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134967709.06</v>
      </c>
      <c r="D6" s="17">
        <f>D25</f>
        <v>127242993.72</v>
      </c>
      <c r="E6" s="29">
        <v>12821998</v>
      </c>
      <c r="F6" s="17">
        <f>F25</f>
        <v>12088124</v>
      </c>
      <c r="G6" s="17">
        <f t="shared" ref="G6:G11" si="0">D6-C6</f>
        <v>-7724715.3400000036</v>
      </c>
      <c r="H6" s="18">
        <f>IF(E6=0,"",F6/E6-1)</f>
        <v>-5.723554160591815E-2</v>
      </c>
      <c r="I6" s="22">
        <f>IF(D6=0,"N/A",F6/D6)</f>
        <v>9.5000311188843042E-2</v>
      </c>
    </row>
    <row r="7" spans="1:10">
      <c r="A7" s="1" t="s">
        <v>14</v>
      </c>
      <c r="B7" s="36" t="s">
        <v>70</v>
      </c>
      <c r="C7" s="29">
        <v>9069218370.9500008</v>
      </c>
      <c r="D7" s="17">
        <f>D42</f>
        <v>10365706609.459999</v>
      </c>
      <c r="E7" s="29">
        <v>861575688</v>
      </c>
      <c r="F7" s="17">
        <f>F42</f>
        <v>984742233</v>
      </c>
      <c r="G7" s="17">
        <f t="shared" si="0"/>
        <v>1296488238.5099983</v>
      </c>
      <c r="H7" s="18">
        <f t="shared" ref="H7:H14" si="1">IF(E7=0,"",F7/E7-1)</f>
        <v>0.14295499132050726</v>
      </c>
      <c r="I7" s="22">
        <f>IF(D7=0,"N/A",F7/D7)</f>
        <v>9.5000010139328073E-2</v>
      </c>
    </row>
    <row r="8" spans="1:10">
      <c r="A8" s="1" t="s">
        <v>17</v>
      </c>
      <c r="B8" s="36" t="s">
        <v>71</v>
      </c>
      <c r="C8" s="29">
        <v>551291329.64999998</v>
      </c>
      <c r="D8" s="17">
        <f>D49</f>
        <v>499187230.30000001</v>
      </c>
      <c r="E8" s="29">
        <v>52372690</v>
      </c>
      <c r="F8" s="17">
        <f>F49</f>
        <v>47422807</v>
      </c>
      <c r="G8" s="17">
        <f t="shared" si="0"/>
        <v>-52104099.349999964</v>
      </c>
      <c r="H8" s="18">
        <f t="shared" si="1"/>
        <v>-9.4512674449221512E-2</v>
      </c>
      <c r="I8" s="22">
        <f>IF(D8=0,"N/A",F8/D8)</f>
        <v>9.500004030852309E-2</v>
      </c>
    </row>
    <row r="9" spans="1:10">
      <c r="A9" s="1" t="s">
        <v>19</v>
      </c>
      <c r="B9" s="36" t="s">
        <v>20</v>
      </c>
      <c r="C9" s="29">
        <v>1103747511</v>
      </c>
      <c r="D9" s="17">
        <f>D87</f>
        <v>1015614869.9</v>
      </c>
      <c r="E9" s="29">
        <v>126930968</v>
      </c>
      <c r="F9" s="17">
        <f>F87</f>
        <v>116795712</v>
      </c>
      <c r="G9" s="17">
        <f t="shared" si="0"/>
        <v>-88132641.100000024</v>
      </c>
      <c r="H9" s="18">
        <f t="shared" si="1"/>
        <v>-7.9848567766378387E-2</v>
      </c>
      <c r="I9" s="22">
        <f>IF(D9=0,"N/A",F9/D9)</f>
        <v>0.11500000193134234</v>
      </c>
    </row>
    <row r="10" spans="1:10">
      <c r="B10" s="1" t="s">
        <v>23</v>
      </c>
      <c r="C10" s="29">
        <v>295362060</v>
      </c>
      <c r="D10" s="279">
        <f>'STATE ASSESSED'!C17</f>
        <v>240873177</v>
      </c>
      <c r="E10" s="29">
        <v>295362060</v>
      </c>
      <c r="F10" s="279">
        <f>D10</f>
        <v>240873177</v>
      </c>
      <c r="G10" s="17">
        <f t="shared" si="0"/>
        <v>-54488883</v>
      </c>
      <c r="H10" s="18">
        <f t="shared" si="1"/>
        <v>-0.18448165956047302</v>
      </c>
      <c r="I10" s="22">
        <f>IF(D10=0,"N/A",F10/D10)</f>
        <v>1</v>
      </c>
    </row>
    <row r="11" spans="1:10">
      <c r="B11" s="1" t="s">
        <v>66</v>
      </c>
      <c r="C11" s="280">
        <v>666722203</v>
      </c>
      <c r="D11" s="279">
        <f>'STATE ASSESSED'!F17</f>
        <v>693694162</v>
      </c>
      <c r="E11" s="29">
        <v>75244848</v>
      </c>
      <c r="F11" s="279">
        <f>'STATE ASSESSED'!I17</f>
        <v>78425293</v>
      </c>
      <c r="G11" s="17">
        <f t="shared" si="0"/>
        <v>26971959</v>
      </c>
      <c r="H11" s="18">
        <f>IF(E11=0,"",F11/E11-1)</f>
        <v>4.2267943713568235E-2</v>
      </c>
      <c r="I11" s="22">
        <f>F11/D11</f>
        <v>0.11305456683373385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10859224920.66</v>
      </c>
      <c r="D13" s="15">
        <f>SUM(D6:D9)</f>
        <v>12007751703.379997</v>
      </c>
      <c r="E13" s="15">
        <v>1053701344</v>
      </c>
      <c r="F13" s="15">
        <f>SUM(F6:F9)</f>
        <v>1161048876</v>
      </c>
      <c r="G13" s="15">
        <f>SUM(G6:G9)</f>
        <v>1148526782.7199984</v>
      </c>
      <c r="H13" s="19">
        <f t="shared" si="1"/>
        <v>0.10187662055406843</v>
      </c>
      <c r="I13" s="21"/>
    </row>
    <row r="14" spans="1:10">
      <c r="B14" s="12" t="s">
        <v>74</v>
      </c>
      <c r="C14" s="16">
        <v>962084263</v>
      </c>
      <c r="D14" s="16">
        <f>SUM(D10:D11)</f>
        <v>934567339</v>
      </c>
      <c r="E14" s="16">
        <v>370606908</v>
      </c>
      <c r="F14" s="16">
        <f>SUM(F10:F11)</f>
        <v>319298470</v>
      </c>
      <c r="G14" s="16">
        <f>SUM(G10:G11)</f>
        <v>-27516924</v>
      </c>
      <c r="H14" s="20">
        <f t="shared" si="1"/>
        <v>-0.13844436488485534</v>
      </c>
      <c r="I14" s="21"/>
    </row>
    <row r="15" spans="1:10">
      <c r="B15" s="7" t="s">
        <v>72</v>
      </c>
      <c r="C15" s="15">
        <v>11821309183.66</v>
      </c>
      <c r="D15" s="483">
        <f>SUM(D13:D14)</f>
        <v>12942319042.379997</v>
      </c>
      <c r="E15" s="15">
        <v>1424308252</v>
      </c>
      <c r="F15" s="483">
        <f>SUM(F13:F14)</f>
        <v>1480347346</v>
      </c>
      <c r="G15" s="15">
        <f>SUM(G13:G14)</f>
        <v>1121009858.7199984</v>
      </c>
      <c r="H15" s="19">
        <f>IF(E15=0,"",F15/E15-1)</f>
        <v>3.9344779419279829E-2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34676017.579999998</v>
      </c>
      <c r="D22" s="306">
        <v>30301084.280000001</v>
      </c>
      <c r="E22" s="29">
        <v>3294220</v>
      </c>
      <c r="F22" s="306">
        <v>2878602</v>
      </c>
      <c r="G22" s="17">
        <f>D22-C22</f>
        <v>-4374933.299999997</v>
      </c>
      <c r="H22" s="18">
        <f>IF(E22=0,"",F22/E22-1)</f>
        <v>-0.12616582984742974</v>
      </c>
      <c r="I22" s="22">
        <f>IF(D22=0,"N/A",F22/D22)</f>
        <v>9.4999966780066655E-2</v>
      </c>
    </row>
    <row r="23" spans="1:9">
      <c r="A23" s="1">
        <v>120</v>
      </c>
      <c r="B23" s="36" t="s">
        <v>76</v>
      </c>
      <c r="C23" s="29">
        <v>221473</v>
      </c>
      <c r="D23" s="306">
        <v>194978</v>
      </c>
      <c r="E23" s="29">
        <v>21040</v>
      </c>
      <c r="F23" s="306">
        <v>18524</v>
      </c>
      <c r="G23" s="17">
        <f>D23-C23</f>
        <v>-26495</v>
      </c>
      <c r="H23" s="18">
        <f>IF(E23=0,"",F23/E23-1)</f>
        <v>-0.11958174904942964</v>
      </c>
      <c r="I23" s="22">
        <f>IF(D23=0,"N/A",F23/D23)</f>
        <v>9.5005590374298635E-2</v>
      </c>
    </row>
    <row r="24" spans="1:9">
      <c r="A24" s="28">
        <v>130</v>
      </c>
      <c r="B24" s="37" t="s">
        <v>77</v>
      </c>
      <c r="C24" s="30">
        <v>100070218.48</v>
      </c>
      <c r="D24" s="307">
        <v>96746931.439999998</v>
      </c>
      <c r="E24" s="30">
        <v>9506738</v>
      </c>
      <c r="F24" s="307">
        <v>9190998</v>
      </c>
      <c r="G24" s="26">
        <f>D24-C24</f>
        <v>-3323287.0400000066</v>
      </c>
      <c r="H24" s="23">
        <f>IF(E24=0,"",F24/E24-1)</f>
        <v>-3.3212233260241364E-2</v>
      </c>
      <c r="I24" s="24">
        <f>IF(D24=0,"N/A",F24/D24)</f>
        <v>9.5000408418121504E-2</v>
      </c>
    </row>
    <row r="25" spans="1:9">
      <c r="A25" s="7" t="s">
        <v>15</v>
      </c>
      <c r="B25" s="7" t="s">
        <v>16</v>
      </c>
      <c r="C25" s="15">
        <v>134967709.06</v>
      </c>
      <c r="D25" s="15">
        <f>SUM(D22:D24)</f>
        <v>127242993.72</v>
      </c>
      <c r="E25" s="15">
        <v>12821998</v>
      </c>
      <c r="F25" s="15">
        <f>SUM(F22:F24)</f>
        <v>12088124</v>
      </c>
      <c r="G25" s="15">
        <f>SUM(G22:G24)</f>
        <v>-7724715.3400000036</v>
      </c>
      <c r="H25" s="19">
        <f>IF(E25=0,"",F25/E25-1)</f>
        <v>-5.723554160591815E-2</v>
      </c>
      <c r="I25" s="25">
        <f>IF(D25=0,"N/A",F25/D25)</f>
        <v>9.5000311188843042E-2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19403.810000000001</v>
      </c>
      <c r="D29" s="306">
        <v>19763.740000000002</v>
      </c>
      <c r="E29" s="31">
        <v>1787.0726202740593</v>
      </c>
      <c r="F29" s="27">
        <f>IF(D29&lt;&gt;0,D22/D29,0)</f>
        <v>1533.1654980282071</v>
      </c>
      <c r="G29" s="17">
        <f>D29-C29</f>
        <v>359.93000000000029</v>
      </c>
      <c r="H29" s="27">
        <f>F29-E29</f>
        <v>-253.90712224585218</v>
      </c>
      <c r="I29" s="2"/>
    </row>
    <row r="30" spans="1:9">
      <c r="A30" s="1">
        <v>120</v>
      </c>
      <c r="B30" s="36" t="s">
        <v>76</v>
      </c>
      <c r="C30" s="29">
        <v>529.12</v>
      </c>
      <c r="D30" s="306">
        <v>529.12</v>
      </c>
      <c r="E30" s="31">
        <v>418.56856667674629</v>
      </c>
      <c r="F30" s="27">
        <f>IF(D30&lt;&gt;0,D23/D30,0)</f>
        <v>368.49485938917445</v>
      </c>
      <c r="G30" s="17">
        <f>D30-C30</f>
        <v>0</v>
      </c>
      <c r="H30" s="27">
        <f>F30-E30</f>
        <v>-50.073707287571835</v>
      </c>
      <c r="I30" s="2"/>
    </row>
    <row r="31" spans="1:9">
      <c r="A31" s="1">
        <v>130</v>
      </c>
      <c r="B31" s="36" t="s">
        <v>77</v>
      </c>
      <c r="C31" s="29">
        <v>1271969.6500000001</v>
      </c>
      <c r="D31" s="306">
        <v>1287541.699</v>
      </c>
      <c r="E31" s="31">
        <v>78.673432561853971</v>
      </c>
      <c r="F31" s="27">
        <f>IF(D31&lt;&gt;0,D24/D31,0)</f>
        <v>75.140814091800536</v>
      </c>
      <c r="G31" s="17">
        <f>D31-C31</f>
        <v>15572.048999999883</v>
      </c>
      <c r="H31" s="27">
        <f>F31-E31</f>
        <v>-3.5326184700534355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1397234972.3</v>
      </c>
      <c r="D38" s="306">
        <v>1527468205.1699998</v>
      </c>
      <c r="E38" s="29">
        <v>132737191</v>
      </c>
      <c r="F38" s="306">
        <v>145109553</v>
      </c>
      <c r="G38" s="17">
        <f>D38-C38</f>
        <v>130233232.86999989</v>
      </c>
      <c r="H38" s="18">
        <f>IF(E38=0,"",F38/E38-1)</f>
        <v>9.3209460790834475E-2</v>
      </c>
      <c r="I38" s="22">
        <f>IF(D38=0,"N/A",F38/D38)</f>
        <v>9.5000048124635111E-2</v>
      </c>
    </row>
    <row r="39" spans="1:9">
      <c r="A39" s="1">
        <v>300</v>
      </c>
      <c r="B39" s="36" t="s">
        <v>64</v>
      </c>
      <c r="C39" s="29">
        <v>4734581098.9800005</v>
      </c>
      <c r="D39" s="306">
        <v>5761815150.1800003</v>
      </c>
      <c r="E39" s="29">
        <v>449785222</v>
      </c>
      <c r="F39" s="306">
        <v>547372375</v>
      </c>
      <c r="G39" s="17">
        <f>D39-C39</f>
        <v>1027234051.1999998</v>
      </c>
      <c r="H39" s="18">
        <f>IF(E39=0,"",F39/E39-1)</f>
        <v>0.21696389349136957</v>
      </c>
      <c r="I39" s="22">
        <f>IF(D39=0,"N/A",F39/D39)</f>
        <v>9.4999988846032307E-2</v>
      </c>
    </row>
    <row r="40" spans="1:9">
      <c r="A40" s="1">
        <v>400</v>
      </c>
      <c r="B40" s="36" t="s">
        <v>62</v>
      </c>
      <c r="C40" s="29">
        <v>543430936.66999996</v>
      </c>
      <c r="D40" s="306">
        <v>607053212.73000002</v>
      </c>
      <c r="E40" s="29">
        <v>51625937</v>
      </c>
      <c r="F40" s="306">
        <v>57670162</v>
      </c>
      <c r="G40" s="17">
        <f>D40-C40</f>
        <v>63622276.060000062</v>
      </c>
      <c r="H40" s="18">
        <f>IF(E40=0,"",F40/E40-1)</f>
        <v>0.11707729391914001</v>
      </c>
      <c r="I40" s="22">
        <f>IF(D40=0,"N/A",F40/D40)</f>
        <v>9.5000175916456348E-2</v>
      </c>
    </row>
    <row r="41" spans="1:9">
      <c r="A41" s="28">
        <v>500</v>
      </c>
      <c r="B41" s="37" t="s">
        <v>63</v>
      </c>
      <c r="C41" s="30">
        <v>2393971363</v>
      </c>
      <c r="D41" s="307">
        <v>2469370041.3800001</v>
      </c>
      <c r="E41" s="30">
        <v>227427338</v>
      </c>
      <c r="F41" s="307">
        <v>234590143</v>
      </c>
      <c r="G41" s="26">
        <f>D41-C41</f>
        <v>75398678.380000114</v>
      </c>
      <c r="H41" s="23">
        <f>IF(E41=0,"",F41/E41-1)</f>
        <v>3.1494916411500151E-2</v>
      </c>
      <c r="I41" s="24">
        <f>IF(D41=0,"N/A",F41/D41)</f>
        <v>9.4999995573324433E-2</v>
      </c>
    </row>
    <row r="42" spans="1:9">
      <c r="A42" s="7" t="s">
        <v>14</v>
      </c>
      <c r="B42" s="7" t="s">
        <v>69</v>
      </c>
      <c r="C42" s="15">
        <v>9069218370.9500008</v>
      </c>
      <c r="D42" s="15">
        <f>SUM(D38:D41)</f>
        <v>10365706609.459999</v>
      </c>
      <c r="E42" s="15">
        <v>861575688</v>
      </c>
      <c r="F42" s="15">
        <f>SUM(F38:F41)</f>
        <v>984742233</v>
      </c>
      <c r="G42" s="15">
        <f>SUM(G38:G41)</f>
        <v>1296488238.5099998</v>
      </c>
      <c r="H42" s="19">
        <f>IF(E42=0,"",F42/E42-1)</f>
        <v>0.14295499132050726</v>
      </c>
      <c r="I42" s="25">
        <f>IF(D42=0,"N/A",F42/D42)</f>
        <v>9.5000010139328073E-2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51719034.649999999</v>
      </c>
      <c r="D47" s="306">
        <v>72624071.079999998</v>
      </c>
      <c r="E47" s="29">
        <v>4913313</v>
      </c>
      <c r="F47" s="306">
        <v>6899290</v>
      </c>
      <c r="G47" s="17">
        <f>D47-C47</f>
        <v>20905036.43</v>
      </c>
      <c r="H47" s="18">
        <f>IF(E47=0,"",F47/E47-1)</f>
        <v>0.40420323313413986</v>
      </c>
      <c r="I47" s="22">
        <f>IF(D47=0,"N/A",F47/D47)</f>
        <v>9.500004471520189E-2</v>
      </c>
    </row>
    <row r="48" spans="1:9">
      <c r="A48" s="28">
        <v>730</v>
      </c>
      <c r="B48" s="37" t="s">
        <v>67</v>
      </c>
      <c r="C48" s="30">
        <v>499572295</v>
      </c>
      <c r="D48" s="307">
        <v>426563159.22000003</v>
      </c>
      <c r="E48" s="30">
        <v>47459377</v>
      </c>
      <c r="F48" s="307">
        <v>40523517</v>
      </c>
      <c r="G48" s="26">
        <f>D48-C48</f>
        <v>-73009135.779999971</v>
      </c>
      <c r="H48" s="23">
        <f>IF(E48=0,"",F48/E48-1)</f>
        <v>-0.14614308991034586</v>
      </c>
      <c r="I48" s="24">
        <f>IF(D48=0,"N/A",F48/D48)</f>
        <v>9.5000039558268523E-2</v>
      </c>
    </row>
    <row r="49" spans="1:9">
      <c r="A49" s="7" t="s">
        <v>17</v>
      </c>
      <c r="B49" s="7" t="s">
        <v>68</v>
      </c>
      <c r="C49" s="15">
        <v>551291329.64999998</v>
      </c>
      <c r="D49" s="15">
        <f>SUM(D47:D48)</f>
        <v>499187230.30000001</v>
      </c>
      <c r="E49" s="15">
        <v>52372690</v>
      </c>
      <c r="F49" s="15">
        <f>SUM(F47:F48)</f>
        <v>47422807</v>
      </c>
      <c r="G49" s="15">
        <f>SUM(G47:G48)</f>
        <v>-52104099.349999972</v>
      </c>
      <c r="H49" s="19">
        <f>IF(E49=0,"",F49/E49-1)</f>
        <v>-9.4512674449221512E-2</v>
      </c>
      <c r="I49" s="25">
        <f>IF(D49=0,"N/A",F49/D49)</f>
        <v>9.500004030852309E-2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1833575</v>
      </c>
      <c r="D56" s="306">
        <v>1739911.5</v>
      </c>
      <c r="E56" s="29">
        <v>210860</v>
      </c>
      <c r="F56" s="306">
        <v>200089</v>
      </c>
      <c r="G56" s="17">
        <f>D56-C56</f>
        <v>-93663.5</v>
      </c>
      <c r="H56" s="18">
        <f t="shared" ref="H56:H87" si="2">IF(E56=0,"",F56/E56-1)</f>
        <v>-5.1081286161434147E-2</v>
      </c>
      <c r="I56" s="22">
        <f t="shared" ref="I56:I87" si="3">IF(D56=0,"N/A",F56/D56)</f>
        <v>0.11499952727480679</v>
      </c>
    </row>
    <row r="57" spans="1:9">
      <c r="A57" s="1">
        <v>502</v>
      </c>
      <c r="B57" s="1" t="s">
        <v>28</v>
      </c>
      <c r="C57" s="29">
        <v>291036</v>
      </c>
      <c r="D57" s="306">
        <v>129099.64</v>
      </c>
      <c r="E57" s="29">
        <v>33469</v>
      </c>
      <c r="F57" s="306">
        <v>14846</v>
      </c>
      <c r="G57" s="17">
        <f t="shared" ref="G57:G86" si="4">D57-C57</f>
        <v>-161936.35999999999</v>
      </c>
      <c r="H57" s="18">
        <f t="shared" si="2"/>
        <v>-0.55642534883026085</v>
      </c>
      <c r="I57" s="22">
        <f t="shared" si="3"/>
        <v>0.11499644770504396</v>
      </c>
    </row>
    <row r="58" spans="1:9">
      <c r="A58" s="1">
        <v>503</v>
      </c>
      <c r="B58" s="1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06">
        <v>0</v>
      </c>
      <c r="E59" s="29">
        <v>0</v>
      </c>
      <c r="F59" s="306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858647</v>
      </c>
      <c r="D60" s="306">
        <v>1016982</v>
      </c>
      <c r="E60" s="29">
        <v>98744</v>
      </c>
      <c r="F60" s="306">
        <v>116953</v>
      </c>
      <c r="G60" s="17">
        <f t="shared" si="4"/>
        <v>158335</v>
      </c>
      <c r="H60" s="18">
        <f t="shared" si="2"/>
        <v>0.18440614113262588</v>
      </c>
      <c r="I60" s="22">
        <f t="shared" si="3"/>
        <v>0.11500006883111009</v>
      </c>
    </row>
    <row r="61" spans="1:9">
      <c r="A61" s="1">
        <v>506</v>
      </c>
      <c r="B61" s="1" t="s">
        <v>32</v>
      </c>
      <c r="C61" s="29">
        <v>0</v>
      </c>
      <c r="D61" s="306">
        <v>0</v>
      </c>
      <c r="E61" s="29">
        <v>0</v>
      </c>
      <c r="F61" s="306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2242503</v>
      </c>
      <c r="D62" s="306">
        <v>2451365.7400000002</v>
      </c>
      <c r="E62" s="29">
        <v>257888</v>
      </c>
      <c r="F62" s="306">
        <v>281907</v>
      </c>
      <c r="G62" s="17">
        <f t="shared" si="4"/>
        <v>208862.74000000022</v>
      </c>
      <c r="H62" s="18">
        <f t="shared" si="2"/>
        <v>9.3137330934359053E-2</v>
      </c>
      <c r="I62" s="22">
        <f t="shared" si="3"/>
        <v>0.11499997548305459</v>
      </c>
    </row>
    <row r="63" spans="1:9">
      <c r="A63" s="1">
        <v>508</v>
      </c>
      <c r="B63" s="1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7281513</v>
      </c>
      <c r="D64" s="306">
        <v>7460293.4800000004</v>
      </c>
      <c r="E64" s="29">
        <v>837373</v>
      </c>
      <c r="F64" s="306">
        <v>857933</v>
      </c>
      <c r="G64" s="17">
        <f t="shared" si="4"/>
        <v>178780.48000000045</v>
      </c>
      <c r="H64" s="18">
        <f t="shared" si="2"/>
        <v>2.4552976988749364E-2</v>
      </c>
      <c r="I64" s="22">
        <f t="shared" si="3"/>
        <v>0.11499989944095336</v>
      </c>
    </row>
    <row r="65" spans="1:9">
      <c r="A65" s="1">
        <v>510</v>
      </c>
      <c r="B65" s="1" t="s">
        <v>35</v>
      </c>
      <c r="C65" s="29">
        <v>10103694</v>
      </c>
      <c r="D65" s="306">
        <v>11925657</v>
      </c>
      <c r="E65" s="29">
        <v>1161924</v>
      </c>
      <c r="F65" s="306">
        <v>1371451</v>
      </c>
      <c r="G65" s="17">
        <f t="shared" si="4"/>
        <v>1821963</v>
      </c>
      <c r="H65" s="18">
        <f t="shared" si="2"/>
        <v>0.18032762900155253</v>
      </c>
      <c r="I65" s="22">
        <f t="shared" si="3"/>
        <v>0.11500003731450603</v>
      </c>
    </row>
    <row r="66" spans="1:9">
      <c r="A66" s="1">
        <v>511</v>
      </c>
      <c r="B66" s="1" t="s">
        <v>36</v>
      </c>
      <c r="C66" s="29">
        <v>14281447</v>
      </c>
      <c r="D66" s="306">
        <v>19850083</v>
      </c>
      <c r="E66" s="29">
        <v>1642367</v>
      </c>
      <c r="F66" s="306">
        <v>2282760</v>
      </c>
      <c r="G66" s="17">
        <f t="shared" si="4"/>
        <v>5568636</v>
      </c>
      <c r="H66" s="18">
        <f t="shared" si="2"/>
        <v>0.38992076679572829</v>
      </c>
      <c r="I66" s="22">
        <f t="shared" si="3"/>
        <v>0.11500002292181852</v>
      </c>
    </row>
    <row r="67" spans="1:9">
      <c r="A67" s="1">
        <v>512</v>
      </c>
      <c r="B67" s="1" t="s">
        <v>37</v>
      </c>
      <c r="C67" s="29">
        <v>14099688</v>
      </c>
      <c r="D67" s="306">
        <v>15050599.039999999</v>
      </c>
      <c r="E67" s="29">
        <v>1621466</v>
      </c>
      <c r="F67" s="306">
        <v>1730820</v>
      </c>
      <c r="G67" s="17">
        <f t="shared" si="4"/>
        <v>950911.03999999911</v>
      </c>
      <c r="H67" s="18">
        <f t="shared" si="2"/>
        <v>6.7441438796743247E-2</v>
      </c>
      <c r="I67" s="22">
        <f t="shared" si="3"/>
        <v>0.11500007377779431</v>
      </c>
    </row>
    <row r="68" spans="1:9">
      <c r="A68" s="1">
        <v>513</v>
      </c>
      <c r="B68" s="1" t="s">
        <v>38</v>
      </c>
      <c r="C68" s="29">
        <v>13480187</v>
      </c>
      <c r="D68" s="306">
        <v>14253027.629999999</v>
      </c>
      <c r="E68" s="29">
        <v>1550221</v>
      </c>
      <c r="F68" s="306">
        <v>1639099</v>
      </c>
      <c r="G68" s="17">
        <f t="shared" si="4"/>
        <v>772840.62999999896</v>
      </c>
      <c r="H68" s="18">
        <f t="shared" si="2"/>
        <v>5.7332470660634849E-2</v>
      </c>
      <c r="I68" s="22">
        <f t="shared" si="3"/>
        <v>0.11500005771054554</v>
      </c>
    </row>
    <row r="69" spans="1:9">
      <c r="A69" s="1">
        <v>514</v>
      </c>
      <c r="B69" s="1" t="s">
        <v>39</v>
      </c>
      <c r="C69" s="29">
        <v>71630126</v>
      </c>
      <c r="D69" s="306">
        <v>66652271.629999995</v>
      </c>
      <c r="E69" s="29">
        <v>8237462</v>
      </c>
      <c r="F69" s="306">
        <v>7665007</v>
      </c>
      <c r="G69" s="17">
        <f t="shared" si="4"/>
        <v>-4977854.3700000048</v>
      </c>
      <c r="H69" s="18">
        <f t="shared" si="2"/>
        <v>-6.9494099031959133E-2</v>
      </c>
      <c r="I69" s="22">
        <f t="shared" si="3"/>
        <v>0.11499993642452244</v>
      </c>
    </row>
    <row r="70" spans="1:9">
      <c r="A70" s="1">
        <v>515</v>
      </c>
      <c r="B70" s="1" t="s">
        <v>40</v>
      </c>
      <c r="C70" s="29">
        <v>61693236</v>
      </c>
      <c r="D70" s="306">
        <v>62831543</v>
      </c>
      <c r="E70" s="29">
        <v>7094724</v>
      </c>
      <c r="F70" s="306">
        <v>7225630</v>
      </c>
      <c r="G70" s="17">
        <f t="shared" si="4"/>
        <v>1138307</v>
      </c>
      <c r="H70" s="18">
        <f t="shared" si="2"/>
        <v>1.8451175831505129E-2</v>
      </c>
      <c r="I70" s="22">
        <f t="shared" si="3"/>
        <v>0.11500004066428864</v>
      </c>
    </row>
    <row r="71" spans="1:9">
      <c r="A71" s="1">
        <v>516</v>
      </c>
      <c r="B71" s="1" t="s">
        <v>41</v>
      </c>
      <c r="C71" s="29">
        <v>0</v>
      </c>
      <c r="D71" s="306">
        <v>0</v>
      </c>
      <c r="E71" s="29">
        <v>0</v>
      </c>
      <c r="F71" s="306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06">
        <v>0</v>
      </c>
      <c r="E72" s="29">
        <v>0</v>
      </c>
      <c r="F72" s="306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2995123</v>
      </c>
      <c r="D73" s="306">
        <v>6160934</v>
      </c>
      <c r="E73" s="29">
        <v>344439</v>
      </c>
      <c r="F73" s="306">
        <v>708508</v>
      </c>
      <c r="G73" s="17">
        <f t="shared" si="4"/>
        <v>3165811</v>
      </c>
      <c r="H73" s="18">
        <f t="shared" si="2"/>
        <v>1.0569912234096606</v>
      </c>
      <c r="I73" s="22">
        <f t="shared" si="3"/>
        <v>0.11500009576470061</v>
      </c>
    </row>
    <row r="74" spans="1:9">
      <c r="A74" s="1">
        <v>519</v>
      </c>
      <c r="B74" s="1" t="s">
        <v>44</v>
      </c>
      <c r="C74" s="29">
        <v>437291</v>
      </c>
      <c r="D74" s="306">
        <v>273115</v>
      </c>
      <c r="E74" s="29">
        <v>50288</v>
      </c>
      <c r="F74" s="306">
        <v>31408</v>
      </c>
      <c r="G74" s="17">
        <f t="shared" si="4"/>
        <v>-164176</v>
      </c>
      <c r="H74" s="18">
        <f t="shared" si="2"/>
        <v>-0.37543748011454026</v>
      </c>
      <c r="I74" s="22">
        <f t="shared" si="3"/>
        <v>0.11499917617120993</v>
      </c>
    </row>
    <row r="75" spans="1:9">
      <c r="A75" s="1">
        <v>520</v>
      </c>
      <c r="B75" s="1" t="s">
        <v>51</v>
      </c>
      <c r="C75" s="29">
        <v>0</v>
      </c>
      <c r="D75" s="306">
        <v>14120.24</v>
      </c>
      <c r="E75" s="29">
        <v>0</v>
      </c>
      <c r="F75" s="306">
        <v>1624</v>
      </c>
      <c r="G75" s="17">
        <f t="shared" si="4"/>
        <v>14120.24</v>
      </c>
      <c r="H75" s="18" t="str">
        <f t="shared" si="2"/>
        <v/>
      </c>
      <c r="I75" s="22">
        <f t="shared" si="3"/>
        <v>0.11501220942420243</v>
      </c>
    </row>
    <row r="76" spans="1:9">
      <c r="A76" s="1">
        <v>521</v>
      </c>
      <c r="B76" s="1" t="s">
        <v>54</v>
      </c>
      <c r="C76" s="29">
        <v>0</v>
      </c>
      <c r="D76" s="306">
        <v>0</v>
      </c>
      <c r="E76" s="29">
        <v>0</v>
      </c>
      <c r="F76" s="306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398394809</v>
      </c>
      <c r="D77" s="306">
        <v>338634832</v>
      </c>
      <c r="E77" s="29">
        <v>45815410</v>
      </c>
      <c r="F77" s="306">
        <v>38943013</v>
      </c>
      <c r="G77" s="17">
        <f t="shared" si="4"/>
        <v>-59759977</v>
      </c>
      <c r="H77" s="18">
        <f t="shared" si="2"/>
        <v>-0.15000186618432532</v>
      </c>
      <c r="I77" s="22">
        <f t="shared" si="3"/>
        <v>0.11500002161620515</v>
      </c>
    </row>
    <row r="78" spans="1:9">
      <c r="A78" s="1">
        <v>523</v>
      </c>
      <c r="B78" s="1" t="s">
        <v>21</v>
      </c>
      <c r="C78" s="29">
        <v>0</v>
      </c>
      <c r="D78" s="306">
        <v>0</v>
      </c>
      <c r="E78" s="29">
        <v>0</v>
      </c>
      <c r="F78" s="306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06">
        <v>0</v>
      </c>
      <c r="E79" s="29">
        <v>0</v>
      </c>
      <c r="F79" s="306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30439609</v>
      </c>
      <c r="D80" s="306">
        <v>33972375</v>
      </c>
      <c r="E80" s="29">
        <v>3500554</v>
      </c>
      <c r="F80" s="306">
        <v>3906823</v>
      </c>
      <c r="G80" s="17">
        <f t="shared" si="4"/>
        <v>3532766</v>
      </c>
      <c r="H80" s="18">
        <f t="shared" si="2"/>
        <v>0.11605848674238417</v>
      </c>
      <c r="I80" s="22">
        <f t="shared" si="3"/>
        <v>0.11499999632053985</v>
      </c>
    </row>
    <row r="81" spans="1:9">
      <c r="A81" s="1">
        <v>526</v>
      </c>
      <c r="B81" s="1" t="s">
        <v>47</v>
      </c>
      <c r="C81" s="29">
        <v>260538295</v>
      </c>
      <c r="D81" s="306">
        <v>238576364</v>
      </c>
      <c r="E81" s="29">
        <v>29961904</v>
      </c>
      <c r="F81" s="306">
        <v>27436282</v>
      </c>
      <c r="G81" s="17">
        <f t="shared" si="4"/>
        <v>-21961931</v>
      </c>
      <c r="H81" s="18">
        <f t="shared" si="2"/>
        <v>-8.4294442702973704E-2</v>
      </c>
      <c r="I81" s="22">
        <f t="shared" si="3"/>
        <v>0.11500000058681421</v>
      </c>
    </row>
    <row r="82" spans="1:9">
      <c r="A82" s="1">
        <v>527</v>
      </c>
      <c r="B82" s="1" t="s">
        <v>48</v>
      </c>
      <c r="C82" s="29">
        <v>209715</v>
      </c>
      <c r="D82" s="306">
        <v>160743</v>
      </c>
      <c r="E82" s="29">
        <v>24117</v>
      </c>
      <c r="F82" s="306">
        <v>18485</v>
      </c>
      <c r="G82" s="17">
        <f t="shared" si="4"/>
        <v>-48972</v>
      </c>
      <c r="H82" s="18">
        <f t="shared" si="2"/>
        <v>-0.23352821661068957</v>
      </c>
      <c r="I82" s="22">
        <f t="shared" si="3"/>
        <v>0.11499723160573089</v>
      </c>
    </row>
    <row r="83" spans="1:9">
      <c r="A83" s="1">
        <v>528</v>
      </c>
      <c r="B83" s="1" t="s">
        <v>49</v>
      </c>
      <c r="C83" s="29">
        <v>1516535</v>
      </c>
      <c r="D83" s="306">
        <v>1358878</v>
      </c>
      <c r="E83" s="29">
        <v>174402</v>
      </c>
      <c r="F83" s="306">
        <v>156271</v>
      </c>
      <c r="G83" s="17">
        <f t="shared" si="4"/>
        <v>-157657</v>
      </c>
      <c r="H83" s="18">
        <f t="shared" si="2"/>
        <v>-0.10396096375041575</v>
      </c>
      <c r="I83" s="22">
        <f t="shared" si="3"/>
        <v>0.11500002207703708</v>
      </c>
    </row>
    <row r="84" spans="1:9">
      <c r="A84" s="1">
        <v>529</v>
      </c>
      <c r="B84" s="1" t="s">
        <v>617</v>
      </c>
      <c r="C84" s="29">
        <v>206386246</v>
      </c>
      <c r="D84" s="306">
        <v>187761700</v>
      </c>
      <c r="E84" s="29">
        <v>23734418</v>
      </c>
      <c r="F84" s="306">
        <v>21592596</v>
      </c>
      <c r="G84" s="17">
        <f t="shared" si="4"/>
        <v>-18624546</v>
      </c>
      <c r="H84" s="18">
        <f t="shared" si="2"/>
        <v>-9.0241184763831139E-2</v>
      </c>
      <c r="I84" s="22">
        <f t="shared" si="3"/>
        <v>0.11500000266294989</v>
      </c>
    </row>
    <row r="85" spans="1:9">
      <c r="A85" s="1">
        <v>531</v>
      </c>
      <c r="B85" s="1" t="s">
        <v>25</v>
      </c>
      <c r="C85" s="29">
        <v>5034236</v>
      </c>
      <c r="D85" s="306">
        <v>5340975</v>
      </c>
      <c r="E85" s="29">
        <v>578938</v>
      </c>
      <c r="F85" s="306">
        <v>614207</v>
      </c>
      <c r="G85" s="17">
        <f t="shared" si="4"/>
        <v>306739</v>
      </c>
      <c r="H85" s="18">
        <f t="shared" si="2"/>
        <v>6.0920167617257714E-2</v>
      </c>
      <c r="I85" s="22">
        <f t="shared" si="3"/>
        <v>0.11499904043737333</v>
      </c>
    </row>
    <row r="86" spans="1:9">
      <c r="A86" s="28">
        <v>532</v>
      </c>
      <c r="B86" s="28" t="s">
        <v>52</v>
      </c>
      <c r="C86" s="30">
        <v>14180810</v>
      </c>
      <c r="D86" s="307">
        <v>12599558</v>
      </c>
      <c r="E86" s="30">
        <v>1630793.1500000001</v>
      </c>
      <c r="F86" s="307">
        <v>1684595.9</v>
      </c>
      <c r="G86" s="26">
        <f t="shared" si="4"/>
        <v>-1581252</v>
      </c>
      <c r="H86" s="23">
        <f t="shared" si="2"/>
        <v>3.2991768453282777E-2</v>
      </c>
      <c r="I86" s="24">
        <f t="shared" si="3"/>
        <v>0.13370277751013171</v>
      </c>
    </row>
    <row r="87" spans="1:9">
      <c r="A87" s="7" t="s">
        <v>19</v>
      </c>
      <c r="B87" s="7" t="s">
        <v>26</v>
      </c>
      <c r="C87" s="15">
        <v>1103747511</v>
      </c>
      <c r="D87" s="15">
        <f>SUM(D56:D85)</f>
        <v>1015614869.9</v>
      </c>
      <c r="E87" s="15">
        <v>126930968</v>
      </c>
      <c r="F87" s="15">
        <f>SUM(F56:F85)</f>
        <v>116795712</v>
      </c>
      <c r="G87" s="15">
        <f>SUM(G56:G85)</f>
        <v>-88132641.100000009</v>
      </c>
      <c r="H87" s="19">
        <f t="shared" si="2"/>
        <v>-7.9848567766378387E-2</v>
      </c>
      <c r="I87" s="25">
        <f t="shared" si="3"/>
        <v>0.11500000193134234</v>
      </c>
    </row>
    <row r="88" spans="1:9">
      <c r="C88" s="8">
        <v>967818261.00999999</v>
      </c>
      <c r="E88" s="8">
        <v>111299104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rgb="FF92D050"/>
  </sheetPr>
  <dimension ref="A1:J87"/>
  <sheetViews>
    <sheetView workbookViewId="0">
      <selection activeCell="B2" sqref="B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"NIOBRARA COUNTY "&amp;D3</f>
        <v>NIOBRARA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156425611</v>
      </c>
      <c r="D6" s="17">
        <f>D25</f>
        <v>141320515</v>
      </c>
      <c r="E6" s="29">
        <v>14860444</v>
      </c>
      <c r="F6" s="17">
        <f>F25</f>
        <v>13425493</v>
      </c>
      <c r="G6" s="17">
        <f t="shared" ref="G6:G11" si="0">D6-C6</f>
        <v>-15105096</v>
      </c>
      <c r="H6" s="18">
        <f>IF(E6=0,"",F6/E6-1)</f>
        <v>-9.6561785098749353E-2</v>
      </c>
      <c r="I6" s="22">
        <f>IF(D6=0,"N/A",F6/D6)</f>
        <v>9.500031187970126E-2</v>
      </c>
    </row>
    <row r="7" spans="1:10">
      <c r="A7" s="1" t="s">
        <v>14</v>
      </c>
      <c r="B7" s="36" t="s">
        <v>70</v>
      </c>
      <c r="C7" s="29">
        <v>175599070.19999999</v>
      </c>
      <c r="D7" s="17">
        <f>D42</f>
        <v>206325217.91999999</v>
      </c>
      <c r="E7" s="29">
        <v>16682042</v>
      </c>
      <c r="F7" s="17">
        <f>F42</f>
        <v>19600982</v>
      </c>
      <c r="G7" s="17">
        <f t="shared" si="0"/>
        <v>30726147.719999999</v>
      </c>
      <c r="H7" s="18">
        <f t="shared" ref="H7:H14" si="1">IF(E7=0,"",F7/E7-1)</f>
        <v>0.17497498207953188</v>
      </c>
      <c r="I7" s="22">
        <f>IF(D7=0,"N/A",F7/D7)</f>
        <v>9.5000418260069566E-2</v>
      </c>
    </row>
    <row r="8" spans="1:10">
      <c r="A8" s="1" t="s">
        <v>17</v>
      </c>
      <c r="B8" s="36" t="s">
        <v>71</v>
      </c>
      <c r="C8" s="29">
        <v>22872173.98</v>
      </c>
      <c r="D8" s="17">
        <f>D49</f>
        <v>12806871.75</v>
      </c>
      <c r="E8" s="29">
        <v>2172866</v>
      </c>
      <c r="F8" s="17">
        <f>F49</f>
        <v>1216653</v>
      </c>
      <c r="G8" s="17">
        <f t="shared" si="0"/>
        <v>-10065302.23</v>
      </c>
      <c r="H8" s="18">
        <f t="shared" si="1"/>
        <v>-0.44006993528363003</v>
      </c>
      <c r="I8" s="22">
        <f>IF(D8=0,"N/A",F8/D8)</f>
        <v>9.5000014347766074E-2</v>
      </c>
    </row>
    <row r="9" spans="1:10">
      <c r="A9" s="1" t="s">
        <v>19</v>
      </c>
      <c r="B9" s="36" t="s">
        <v>20</v>
      </c>
      <c r="C9" s="29">
        <v>27615156</v>
      </c>
      <c r="D9" s="17">
        <f>D87</f>
        <v>26221624</v>
      </c>
      <c r="E9" s="29">
        <v>3175745</v>
      </c>
      <c r="F9" s="17">
        <f>F87</f>
        <v>3015488</v>
      </c>
      <c r="G9" s="17">
        <f t="shared" si="0"/>
        <v>-1393532</v>
      </c>
      <c r="H9" s="18">
        <f t="shared" si="1"/>
        <v>-5.0462804790686877E-2</v>
      </c>
      <c r="I9" s="22">
        <f>IF(D9=0,"N/A",F9/D9)</f>
        <v>0.11500004728921442</v>
      </c>
    </row>
    <row r="10" spans="1:10">
      <c r="B10" s="1" t="s">
        <v>23</v>
      </c>
      <c r="C10" s="29">
        <v>81105823</v>
      </c>
      <c r="D10" s="279">
        <f>'STATE ASSESSED'!C18</f>
        <v>96637504</v>
      </c>
      <c r="E10" s="29">
        <v>81105823</v>
      </c>
      <c r="F10" s="279">
        <f>D10</f>
        <v>96637504</v>
      </c>
      <c r="G10" s="17">
        <f t="shared" si="0"/>
        <v>15531681</v>
      </c>
      <c r="H10" s="18">
        <f t="shared" si="1"/>
        <v>0.19149896302759917</v>
      </c>
      <c r="I10" s="22">
        <f>IF(D10=0,"N/A",F10/D10)</f>
        <v>1</v>
      </c>
    </row>
    <row r="11" spans="1:10">
      <c r="B11" s="1" t="s">
        <v>66</v>
      </c>
      <c r="C11" s="280">
        <v>788745994</v>
      </c>
      <c r="D11" s="279">
        <f>'STATE ASSESSED'!F18</f>
        <v>844175266</v>
      </c>
      <c r="E11" s="29">
        <v>90617988</v>
      </c>
      <c r="F11" s="279">
        <f>'STATE ASSESSED'!I18</f>
        <v>97014902</v>
      </c>
      <c r="G11" s="17">
        <f t="shared" si="0"/>
        <v>55429272</v>
      </c>
      <c r="H11" s="18">
        <f>IF(E11=0,"",F11/E11-1)</f>
        <v>7.0592099219858984E-2</v>
      </c>
      <c r="I11" s="22">
        <f>F11/D11</f>
        <v>0.11492270137182627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382512011.18000001</v>
      </c>
      <c r="D13" s="15">
        <f>SUM(D6:D9)</f>
        <v>386674228.66999996</v>
      </c>
      <c r="E13" s="15">
        <v>36891097</v>
      </c>
      <c r="F13" s="15">
        <f>SUM(F6:F9)</f>
        <v>37258616</v>
      </c>
      <c r="G13" s="15">
        <f>SUM(G6:G9)</f>
        <v>4162217.4899999984</v>
      </c>
      <c r="H13" s="19">
        <f t="shared" si="1"/>
        <v>9.9622681320645778E-3</v>
      </c>
      <c r="I13" s="21"/>
    </row>
    <row r="14" spans="1:10">
      <c r="B14" s="12" t="s">
        <v>74</v>
      </c>
      <c r="C14" s="16">
        <v>869851817</v>
      </c>
      <c r="D14" s="16">
        <f>SUM(D10:D11)</f>
        <v>940812770</v>
      </c>
      <c r="E14" s="16">
        <v>171723811</v>
      </c>
      <c r="F14" s="16">
        <f>SUM(F10:F11)</f>
        <v>193652406</v>
      </c>
      <c r="G14" s="16">
        <f>SUM(G10:G11)</f>
        <v>70960953</v>
      </c>
      <c r="H14" s="20">
        <f t="shared" si="1"/>
        <v>0.12769688066147089</v>
      </c>
      <c r="I14" s="21"/>
    </row>
    <row r="15" spans="1:10">
      <c r="B15" s="7" t="s">
        <v>72</v>
      </c>
      <c r="C15" s="15">
        <v>1252363828.1800001</v>
      </c>
      <c r="D15" s="15">
        <f>SUM(D13:D14)</f>
        <v>1327486998.6700001</v>
      </c>
      <c r="E15" s="15">
        <v>208614908</v>
      </c>
      <c r="F15" s="15">
        <f>SUM(F13:F14)</f>
        <v>230911022</v>
      </c>
      <c r="G15" s="15">
        <f>SUM(G13:G14)</f>
        <v>75123170.489999995</v>
      </c>
      <c r="H15" s="19">
        <f>IF(E15=0,"",F15/E15-1)</f>
        <v>0.10687689683232038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33330581</v>
      </c>
      <c r="D22" s="3">
        <v>25896129</v>
      </c>
      <c r="E22" s="29">
        <v>3166401</v>
      </c>
      <c r="F22" s="3">
        <v>2460129</v>
      </c>
      <c r="G22" s="17">
        <f>D22-C22</f>
        <v>-7434452</v>
      </c>
      <c r="H22" s="18">
        <f>IF(E22=0,"",F22/E22-1)</f>
        <v>-0.22305197604472715</v>
      </c>
      <c r="I22" s="22">
        <f>IF(D22=0,"N/A",F22/D22)</f>
        <v>9.4999874305538093E-2</v>
      </c>
    </row>
    <row r="23" spans="1:9">
      <c r="A23" s="1">
        <v>120</v>
      </c>
      <c r="B23" s="36" t="s">
        <v>76</v>
      </c>
      <c r="C23" s="29">
        <v>10087921</v>
      </c>
      <c r="D23" s="3">
        <v>5016707</v>
      </c>
      <c r="E23" s="29">
        <v>958350</v>
      </c>
      <c r="F23" s="3">
        <v>476593</v>
      </c>
      <c r="G23" s="17">
        <f>D23-C23</f>
        <v>-5071214</v>
      </c>
      <c r="H23" s="18">
        <f>IF(E23=0,"",F23/E23-1)</f>
        <v>-0.50269421401366932</v>
      </c>
      <c r="I23" s="22">
        <f>IF(D23=0,"N/A",F23/D23)</f>
        <v>9.5001163113572304E-2</v>
      </c>
    </row>
    <row r="24" spans="1:9">
      <c r="A24" s="28">
        <v>130</v>
      </c>
      <c r="B24" s="37" t="s">
        <v>77</v>
      </c>
      <c r="C24" s="30">
        <v>113007109</v>
      </c>
      <c r="D24" s="4">
        <v>110407679</v>
      </c>
      <c r="E24" s="30">
        <v>10735693</v>
      </c>
      <c r="F24" s="4">
        <v>10488771</v>
      </c>
      <c r="G24" s="26">
        <f>D24-C24</f>
        <v>-2599430</v>
      </c>
      <c r="H24" s="23">
        <f>IF(E24=0,"",F24/E24-1)</f>
        <v>-2.3000098829204618E-2</v>
      </c>
      <c r="I24" s="24">
        <f>IF(D24=0,"N/A",F24/D24)</f>
        <v>9.5000375834365658E-2</v>
      </c>
    </row>
    <row r="25" spans="1:9">
      <c r="A25" s="7" t="s">
        <v>15</v>
      </c>
      <c r="B25" s="7" t="s">
        <v>16</v>
      </c>
      <c r="C25" s="15">
        <v>156425611</v>
      </c>
      <c r="D25" s="15">
        <f>SUM(D22:D24)</f>
        <v>141320515</v>
      </c>
      <c r="E25" s="15">
        <v>14860444</v>
      </c>
      <c r="F25" s="15">
        <f>SUM(F22:F24)</f>
        <v>13425493</v>
      </c>
      <c r="G25" s="15">
        <f>SUM(G22:G24)</f>
        <v>-15105096</v>
      </c>
      <c r="H25" s="19">
        <f>IF(E25=0,"",F25/E25-1)</f>
        <v>-9.6561785098749353E-2</v>
      </c>
      <c r="I25" s="25">
        <f>IF(D25=0,"N/A",F25/D25)</f>
        <v>9.500031187970126E-2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14142.350000000002</v>
      </c>
      <c r="D29" s="3">
        <v>14284.909999999998</v>
      </c>
      <c r="E29" s="31">
        <v>2356.7922587123071</v>
      </c>
      <c r="F29" s="27">
        <f>IF(D29&lt;&gt;0,D22/D29,0)</f>
        <v>1812.8310923905019</v>
      </c>
      <c r="G29" s="17">
        <f>D29-C29</f>
        <v>142.55999999999585</v>
      </c>
      <c r="H29" s="27">
        <f>F29-E29</f>
        <v>-543.96116632180519</v>
      </c>
      <c r="I29" s="2"/>
    </row>
    <row r="30" spans="1:9">
      <c r="A30" s="1">
        <v>120</v>
      </c>
      <c r="B30" s="36" t="s">
        <v>76</v>
      </c>
      <c r="C30" s="29">
        <v>27327.998</v>
      </c>
      <c r="D30" s="3">
        <v>15435.669999999998</v>
      </c>
      <c r="E30" s="31">
        <v>369.14233527095547</v>
      </c>
      <c r="F30" s="27">
        <f>IF(D30&lt;&gt;0,D23/D30,0)</f>
        <v>325.00740168713122</v>
      </c>
      <c r="G30" s="17">
        <f>D30-C30</f>
        <v>-11892.328000000001</v>
      </c>
      <c r="H30" s="27">
        <f>F30-E30</f>
        <v>-44.13493358382425</v>
      </c>
      <c r="I30" s="2"/>
    </row>
    <row r="31" spans="1:9">
      <c r="A31" s="1">
        <v>130</v>
      </c>
      <c r="B31" s="36" t="s">
        <v>77</v>
      </c>
      <c r="C31" s="29">
        <v>1323430.332747</v>
      </c>
      <c r="D31" s="3">
        <v>1333534.2350000001</v>
      </c>
      <c r="E31" s="31">
        <v>85.389541257857474</v>
      </c>
      <c r="F31" s="27">
        <f>IF(D31&lt;&gt;0,D24/D31,0)</f>
        <v>82.793284268401251</v>
      </c>
      <c r="G31" s="17">
        <f>D31-C31</f>
        <v>10103.902253000066</v>
      </c>
      <c r="H31" s="27">
        <f>F31-E31</f>
        <v>-2.5962569894562222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25017282.889999997</v>
      </c>
      <c r="D38" s="3">
        <v>29932048.199999999</v>
      </c>
      <c r="E38" s="29">
        <v>2376753</v>
      </c>
      <c r="F38" s="3">
        <v>2843607</v>
      </c>
      <c r="G38" s="17">
        <f>D38-C38</f>
        <v>4914765.3100000024</v>
      </c>
      <c r="H38" s="18">
        <f>IF(E38=0,"",F38/E38-1)</f>
        <v>0.19642512284616864</v>
      </c>
      <c r="I38" s="22">
        <f>IF(D38=0,"N/A",F38/D38)</f>
        <v>9.5002085423609606E-2</v>
      </c>
    </row>
    <row r="39" spans="1:9">
      <c r="A39" s="1">
        <v>300</v>
      </c>
      <c r="B39" s="36" t="s">
        <v>64</v>
      </c>
      <c r="C39" s="29">
        <v>115810435.31</v>
      </c>
      <c r="D39" s="3">
        <v>140845880.72</v>
      </c>
      <c r="E39" s="29">
        <v>11002000</v>
      </c>
      <c r="F39" s="3">
        <v>13380377</v>
      </c>
      <c r="G39" s="17">
        <f>D39-C39</f>
        <v>25035445.409999996</v>
      </c>
      <c r="H39" s="18">
        <f>IF(E39=0,"",F39/E39-1)</f>
        <v>0.21617678603890211</v>
      </c>
      <c r="I39" s="22">
        <f>IF(D39=0,"N/A",F39/D39)</f>
        <v>9.5000130153611209E-2</v>
      </c>
    </row>
    <row r="40" spans="1:9">
      <c r="A40" s="1">
        <v>400</v>
      </c>
      <c r="B40" s="36" t="s">
        <v>62</v>
      </c>
      <c r="C40" s="29">
        <v>4750708</v>
      </c>
      <c r="D40" s="3">
        <v>4888880</v>
      </c>
      <c r="E40" s="29">
        <v>451323</v>
      </c>
      <c r="F40" s="3">
        <v>464454</v>
      </c>
      <c r="G40" s="17">
        <f>D40-C40</f>
        <v>138172</v>
      </c>
      <c r="H40" s="18">
        <f>IF(E40=0,"",F40/E40-1)</f>
        <v>2.9094462280894184E-2</v>
      </c>
      <c r="I40" s="22">
        <f>IF(D40=0,"N/A",F40/D40)</f>
        <v>9.5002127276595044E-2</v>
      </c>
    </row>
    <row r="41" spans="1:9">
      <c r="A41" s="28">
        <v>500</v>
      </c>
      <c r="B41" s="37" t="s">
        <v>63</v>
      </c>
      <c r="C41" s="30">
        <v>30020644</v>
      </c>
      <c r="D41" s="4">
        <v>30658409</v>
      </c>
      <c r="E41" s="30">
        <v>2851966</v>
      </c>
      <c r="F41" s="4">
        <v>2912544</v>
      </c>
      <c r="G41" s="26">
        <f>D41-C41</f>
        <v>637765</v>
      </c>
      <c r="H41" s="23">
        <f>IF(E41=0,"",F41/E41-1)</f>
        <v>2.124078618048042E-2</v>
      </c>
      <c r="I41" s="24">
        <f>IF(D41=0,"N/A",F41/D41)</f>
        <v>9.4999841642141314E-2</v>
      </c>
    </row>
    <row r="42" spans="1:9">
      <c r="A42" s="7" t="s">
        <v>14</v>
      </c>
      <c r="B42" s="7" t="s">
        <v>69</v>
      </c>
      <c r="C42" s="15">
        <v>175599070.19999999</v>
      </c>
      <c r="D42" s="15">
        <f>SUM(D38:D41)</f>
        <v>206325217.91999999</v>
      </c>
      <c r="E42" s="15">
        <v>16682042</v>
      </c>
      <c r="F42" s="15">
        <f>SUM(F38:F41)</f>
        <v>19600982</v>
      </c>
      <c r="G42" s="15">
        <f>SUM(G38:G41)</f>
        <v>30726147.719999999</v>
      </c>
      <c r="H42" s="19">
        <f>IF(E42=0,"",F42/E42-1)</f>
        <v>0.17497498207953188</v>
      </c>
      <c r="I42" s="25">
        <f>IF(D42=0,"N/A",F42/D42)</f>
        <v>9.5000418260069566E-2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2790954.98</v>
      </c>
      <c r="D47" s="3">
        <v>3485538.75</v>
      </c>
      <c r="E47" s="29">
        <v>265142</v>
      </c>
      <c r="F47" s="3">
        <v>331127</v>
      </c>
      <c r="G47" s="17">
        <f>D47-C47</f>
        <v>694583.77</v>
      </c>
      <c r="H47" s="18">
        <f>IF(E47=0,"",F47/E47-1)</f>
        <v>0.24886664504303346</v>
      </c>
      <c r="I47" s="22">
        <f>IF(D47=0,"N/A",F47/D47)</f>
        <v>9.5000234899124278E-2</v>
      </c>
    </row>
    <row r="48" spans="1:9">
      <c r="A48" s="28">
        <v>730</v>
      </c>
      <c r="B48" s="37" t="s">
        <v>67</v>
      </c>
      <c r="C48" s="30">
        <v>20081219</v>
      </c>
      <c r="D48" s="4">
        <v>9321333</v>
      </c>
      <c r="E48" s="30">
        <v>1907724</v>
      </c>
      <c r="F48" s="4">
        <v>885526</v>
      </c>
      <c r="G48" s="26">
        <f>D48-C48</f>
        <v>-10759886</v>
      </c>
      <c r="H48" s="23">
        <f>IF(E48=0,"",F48/E48-1)</f>
        <v>-0.53582069523683717</v>
      </c>
      <c r="I48" s="24">
        <f>IF(D48=0,"N/A",F48/D48)</f>
        <v>9.499993187669617E-2</v>
      </c>
    </row>
    <row r="49" spans="1:9">
      <c r="A49" s="7" t="s">
        <v>17</v>
      </c>
      <c r="B49" s="7" t="s">
        <v>68</v>
      </c>
      <c r="C49" s="15">
        <v>22872173.98</v>
      </c>
      <c r="D49" s="15">
        <f>SUM(D47:D48)</f>
        <v>12806871.75</v>
      </c>
      <c r="E49" s="15">
        <v>2172866</v>
      </c>
      <c r="F49" s="15">
        <f>SUM(F47:F48)</f>
        <v>1216653</v>
      </c>
      <c r="G49" s="15">
        <f>SUM(G47:G48)</f>
        <v>-10065302.23</v>
      </c>
      <c r="H49" s="19">
        <f>IF(E49=0,"",F49/E49-1)</f>
        <v>-0.44006993528363003</v>
      </c>
      <c r="I49" s="25">
        <f>IF(D49=0,"N/A",F49/D49)</f>
        <v>9.5000014347766074E-2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0</v>
      </c>
      <c r="D57" s="3">
        <v>0</v>
      </c>
      <c r="E57" s="29">
        <v>0</v>
      </c>
      <c r="F57" s="3">
        <v>0</v>
      </c>
      <c r="G57" s="17">
        <f t="shared" ref="G57:G86" si="4">D57-C57</f>
        <v>0</v>
      </c>
      <c r="H57" s="18" t="str">
        <f t="shared" si="2"/>
        <v/>
      </c>
      <c r="I57" s="22" t="str">
        <f t="shared" si="3"/>
        <v>N/A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647538</v>
      </c>
      <c r="D66" s="3">
        <v>601566</v>
      </c>
      <c r="E66" s="29">
        <v>74467</v>
      </c>
      <c r="F66" s="3">
        <v>69180</v>
      </c>
      <c r="G66" s="17">
        <f t="shared" si="4"/>
        <v>-45972</v>
      </c>
      <c r="H66" s="18">
        <f t="shared" si="2"/>
        <v>-7.0997891683564518E-2</v>
      </c>
      <c r="I66" s="22">
        <f t="shared" si="3"/>
        <v>0.11499985039048084</v>
      </c>
    </row>
    <row r="67" spans="1:9">
      <c r="A67" s="1">
        <v>512</v>
      </c>
      <c r="B67" s="1" t="s">
        <v>37</v>
      </c>
      <c r="C67" s="29">
        <v>0</v>
      </c>
      <c r="D67" s="3">
        <v>0</v>
      </c>
      <c r="E67" s="29">
        <v>0</v>
      </c>
      <c r="F67" s="3">
        <v>0</v>
      </c>
      <c r="G67" s="17">
        <f t="shared" si="4"/>
        <v>0</v>
      </c>
      <c r="H67" s="18" t="str">
        <f t="shared" si="2"/>
        <v/>
      </c>
      <c r="I67" s="22" t="str">
        <f t="shared" si="3"/>
        <v>N/A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118775</v>
      </c>
      <c r="D69" s="3">
        <v>118625</v>
      </c>
      <c r="E69" s="29">
        <v>13659</v>
      </c>
      <c r="F69" s="3">
        <v>13642</v>
      </c>
      <c r="G69" s="17">
        <f t="shared" si="4"/>
        <v>-150</v>
      </c>
      <c r="H69" s="18">
        <f t="shared" si="2"/>
        <v>-1.2446006296215062E-3</v>
      </c>
      <c r="I69" s="22">
        <f t="shared" si="3"/>
        <v>0.11500105374077976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350015</v>
      </c>
      <c r="D71" s="3">
        <v>285538</v>
      </c>
      <c r="E71" s="29">
        <v>40252</v>
      </c>
      <c r="F71" s="3">
        <v>32838</v>
      </c>
      <c r="G71" s="17">
        <f t="shared" si="4"/>
        <v>-64477</v>
      </c>
      <c r="H71" s="18">
        <f t="shared" si="2"/>
        <v>-0.18418960548544172</v>
      </c>
      <c r="I71" s="22">
        <f t="shared" si="3"/>
        <v>0.11500395744174155</v>
      </c>
    </row>
    <row r="72" spans="1:9">
      <c r="A72" s="1">
        <v>517</v>
      </c>
      <c r="B72" s="1" t="s">
        <v>42</v>
      </c>
      <c r="C72" s="29">
        <v>7188</v>
      </c>
      <c r="D72" s="3">
        <v>7188</v>
      </c>
      <c r="E72" s="29">
        <v>827</v>
      </c>
      <c r="F72" s="3">
        <v>827</v>
      </c>
      <c r="G72" s="17">
        <f t="shared" si="4"/>
        <v>0</v>
      </c>
      <c r="H72" s="18">
        <f t="shared" si="2"/>
        <v>0</v>
      </c>
      <c r="I72" s="22">
        <f t="shared" si="3"/>
        <v>0.11505286588759042</v>
      </c>
    </row>
    <row r="73" spans="1:9">
      <c r="A73" s="1">
        <v>518</v>
      </c>
      <c r="B73" s="1" t="s">
        <v>43</v>
      </c>
      <c r="C73" s="29">
        <v>1019636</v>
      </c>
      <c r="D73" s="3">
        <v>896057</v>
      </c>
      <c r="E73" s="29">
        <v>117259</v>
      </c>
      <c r="F73" s="3">
        <v>103047</v>
      </c>
      <c r="G73" s="17">
        <f t="shared" si="4"/>
        <v>-123579</v>
      </c>
      <c r="H73" s="18">
        <f t="shared" si="2"/>
        <v>-0.12120178408480375</v>
      </c>
      <c r="I73" s="22">
        <f t="shared" si="3"/>
        <v>0.11500049662019268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24881170</v>
      </c>
      <c r="D77" s="3">
        <v>23713916</v>
      </c>
      <c r="E77" s="29">
        <v>2861333</v>
      </c>
      <c r="F77" s="3">
        <v>2727098</v>
      </c>
      <c r="G77" s="17">
        <f t="shared" si="4"/>
        <v>-1167254</v>
      </c>
      <c r="H77" s="18">
        <f t="shared" si="2"/>
        <v>-4.6913449081249947E-2</v>
      </c>
      <c r="I77" s="22">
        <f t="shared" si="3"/>
        <v>0.11499990132376281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0</v>
      </c>
      <c r="D80" s="3">
        <v>0</v>
      </c>
      <c r="E80" s="29">
        <v>0</v>
      </c>
      <c r="F80" s="3">
        <v>0</v>
      </c>
      <c r="G80" s="17">
        <f t="shared" si="4"/>
        <v>0</v>
      </c>
      <c r="H80" s="18" t="str">
        <f t="shared" si="2"/>
        <v/>
      </c>
      <c r="I80" s="22" t="str">
        <f t="shared" si="3"/>
        <v>N/A</v>
      </c>
    </row>
    <row r="81" spans="1:9">
      <c r="A81" s="1">
        <v>526</v>
      </c>
      <c r="B81" s="1" t="s">
        <v>47</v>
      </c>
      <c r="C81" s="29">
        <v>124562</v>
      </c>
      <c r="D81" s="3">
        <v>128862</v>
      </c>
      <c r="E81" s="29">
        <v>14325</v>
      </c>
      <c r="F81" s="3">
        <v>14819</v>
      </c>
      <c r="G81" s="17">
        <f t="shared" si="4"/>
        <v>4300</v>
      </c>
      <c r="H81" s="18">
        <f t="shared" si="2"/>
        <v>3.4485165794066353E-2</v>
      </c>
      <c r="I81" s="22">
        <f t="shared" si="3"/>
        <v>0.11499899116884729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466272</v>
      </c>
      <c r="D85" s="3">
        <v>469872</v>
      </c>
      <c r="E85" s="29">
        <v>53623</v>
      </c>
      <c r="F85" s="3">
        <v>54037</v>
      </c>
      <c r="G85" s="17">
        <f t="shared" si="4"/>
        <v>3600</v>
      </c>
      <c r="H85" s="18">
        <f t="shared" si="2"/>
        <v>7.720567666859468E-3</v>
      </c>
      <c r="I85" s="22">
        <f t="shared" si="3"/>
        <v>0.11500366057138965</v>
      </c>
    </row>
    <row r="86" spans="1:9">
      <c r="A86" s="28">
        <v>532</v>
      </c>
      <c r="B86" s="28" t="s">
        <v>52</v>
      </c>
      <c r="C86" s="30">
        <v>0</v>
      </c>
      <c r="D86" s="4">
        <v>0</v>
      </c>
      <c r="E86" s="30">
        <v>0</v>
      </c>
      <c r="F86" s="4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27615156</v>
      </c>
      <c r="D87" s="15">
        <f>SUM(D56:D85)</f>
        <v>26221624</v>
      </c>
      <c r="E87" s="15">
        <v>3175745</v>
      </c>
      <c r="F87" s="15">
        <f>SUM(F56:F85)</f>
        <v>3015488</v>
      </c>
      <c r="G87" s="15">
        <f>SUM(G56:G85)</f>
        <v>-1393532</v>
      </c>
      <c r="H87" s="19">
        <f t="shared" si="2"/>
        <v>-5.0462804790686877E-2</v>
      </c>
      <c r="I87" s="25">
        <f t="shared" si="3"/>
        <v>0.11500004728921442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2D050"/>
  </sheetPr>
  <dimension ref="A1:J88"/>
  <sheetViews>
    <sheetView zoomScale="130" zoomScaleNormal="130" workbookViewId="0">
      <selection activeCell="D15" sqref="D15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"PARK COUNTY "&amp;D3</f>
        <v>PARK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656</v>
      </c>
      <c r="F5" s="35" t="s">
        <v>656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315813633.23000002</v>
      </c>
      <c r="D6" s="17">
        <f>D25</f>
        <v>275155355.24000001</v>
      </c>
      <c r="E6" s="29">
        <v>30002534</v>
      </c>
      <c r="F6" s="17">
        <f>F25</f>
        <v>26140133</v>
      </c>
      <c r="G6" s="17">
        <f t="shared" ref="G6:G11" si="0">D6-C6</f>
        <v>-40658277.99000001</v>
      </c>
      <c r="H6" s="18">
        <f>IF(E6=0,"",F6/E6-1)</f>
        <v>-0.12873582611388756</v>
      </c>
      <c r="I6" s="22">
        <f>IF(D6=0,"N/A",F6/D6)</f>
        <v>9.5001360148704625E-2</v>
      </c>
    </row>
    <row r="7" spans="1:10">
      <c r="A7" s="1" t="s">
        <v>14</v>
      </c>
      <c r="B7" s="36" t="s">
        <v>70</v>
      </c>
      <c r="C7" s="29">
        <v>5170597468.4099998</v>
      </c>
      <c r="D7" s="17">
        <f>D42</f>
        <v>5918816101.7199993</v>
      </c>
      <c r="E7" s="29">
        <v>491206899</v>
      </c>
      <c r="F7" s="17">
        <f>F42</f>
        <v>562287978</v>
      </c>
      <c r="G7" s="17">
        <f t="shared" si="0"/>
        <v>748218633.30999947</v>
      </c>
      <c r="H7" s="18">
        <f t="shared" ref="H7:H14" si="1">IF(E7=0,"",F7/E7-1)</f>
        <v>0.14470700461395603</v>
      </c>
      <c r="I7" s="22">
        <f>IF(D7=0,"N/A",F7/D7)</f>
        <v>9.5000075747682031E-2</v>
      </c>
    </row>
    <row r="8" spans="1:10">
      <c r="A8" s="1" t="s">
        <v>17</v>
      </c>
      <c r="B8" s="36" t="s">
        <v>71</v>
      </c>
      <c r="C8" s="29">
        <v>175268084.86000001</v>
      </c>
      <c r="D8" s="17">
        <f>D49</f>
        <v>130078319.41999999</v>
      </c>
      <c r="E8" s="29">
        <v>16650493</v>
      </c>
      <c r="F8" s="17">
        <f>F49</f>
        <v>12357436</v>
      </c>
      <c r="G8" s="17">
        <f t="shared" si="0"/>
        <v>-45189765.440000027</v>
      </c>
      <c r="H8" s="18">
        <f t="shared" si="1"/>
        <v>-0.25783362690822431</v>
      </c>
      <c r="I8" s="22">
        <f>IF(D8=0,"N/A",F8/D8)</f>
        <v>9.4999966597815705E-2</v>
      </c>
    </row>
    <row r="9" spans="1:10">
      <c r="A9" s="1" t="s">
        <v>19</v>
      </c>
      <c r="B9" s="36" t="s">
        <v>20</v>
      </c>
      <c r="C9" s="29">
        <v>242522540</v>
      </c>
      <c r="D9" s="17">
        <f>D87</f>
        <v>246538909.13999999</v>
      </c>
      <c r="E9" s="29">
        <v>27890101</v>
      </c>
      <c r="F9" s="17">
        <f>F87</f>
        <v>28351983</v>
      </c>
      <c r="G9" s="17">
        <f t="shared" si="0"/>
        <v>4016369.1399999857</v>
      </c>
      <c r="H9" s="18">
        <f t="shared" si="1"/>
        <v>1.6560786208698275E-2</v>
      </c>
      <c r="I9" s="22">
        <f>IF(D9=0,"N/A",F9/D9)</f>
        <v>0.11500003427004699</v>
      </c>
    </row>
    <row r="10" spans="1:10">
      <c r="B10" s="1" t="s">
        <v>23</v>
      </c>
      <c r="C10" s="29">
        <v>261716499</v>
      </c>
      <c r="D10" s="279">
        <f>'STATE ASSESSED'!C19</f>
        <v>216339726</v>
      </c>
      <c r="E10" s="29">
        <v>261716499</v>
      </c>
      <c r="F10" s="279">
        <f>D10</f>
        <v>216339726</v>
      </c>
      <c r="G10" s="17">
        <f t="shared" si="0"/>
        <v>-45376773</v>
      </c>
      <c r="H10" s="18">
        <f t="shared" si="1"/>
        <v>-0.17338140000107516</v>
      </c>
      <c r="I10" s="22">
        <f>IF(D10=0,"N/A",F10/D10)</f>
        <v>1</v>
      </c>
    </row>
    <row r="11" spans="1:10">
      <c r="B11" s="1" t="s">
        <v>66</v>
      </c>
      <c r="C11" s="280">
        <v>214376127</v>
      </c>
      <c r="D11" s="279">
        <f>'STATE ASSESSED'!F19</f>
        <v>219947797</v>
      </c>
      <c r="E11" s="29">
        <v>24135316</v>
      </c>
      <c r="F11" s="279">
        <f>'STATE ASSESSED'!I19</f>
        <v>24845433</v>
      </c>
      <c r="G11" s="17">
        <f t="shared" si="0"/>
        <v>5571670</v>
      </c>
      <c r="H11" s="18">
        <f>IF(E11=0,"",F11/E11-1)</f>
        <v>2.9422320387269885E-2</v>
      </c>
      <c r="I11" s="22">
        <f>F11/D11</f>
        <v>0.1129605903713598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5904201726.499999</v>
      </c>
      <c r="D13" s="15">
        <f>SUM(D6:D9)</f>
        <v>6570588685.5199995</v>
      </c>
      <c r="E13" s="15">
        <v>565750027</v>
      </c>
      <c r="F13" s="15">
        <f>SUM(F6:F9)</f>
        <v>629137530</v>
      </c>
      <c r="G13" s="15">
        <f>SUM(G6:G9)</f>
        <v>666386959.01999938</v>
      </c>
      <c r="H13" s="19">
        <f t="shared" si="1"/>
        <v>0.11204153773730186</v>
      </c>
      <c r="I13" s="21"/>
    </row>
    <row r="14" spans="1:10">
      <c r="B14" s="12" t="s">
        <v>74</v>
      </c>
      <c r="C14" s="16">
        <v>476092626</v>
      </c>
      <c r="D14" s="16">
        <f>SUM(D10:D11)</f>
        <v>436287523</v>
      </c>
      <c r="E14" s="16">
        <v>285851815</v>
      </c>
      <c r="F14" s="16">
        <f>SUM(F10:F11)</f>
        <v>241185159</v>
      </c>
      <c r="G14" s="16">
        <f>SUM(G10:G11)</f>
        <v>-39805103</v>
      </c>
      <c r="H14" s="20">
        <f t="shared" si="1"/>
        <v>-0.15625808078217029</v>
      </c>
      <c r="I14" s="21"/>
    </row>
    <row r="15" spans="1:10">
      <c r="B15" s="7" t="s">
        <v>72</v>
      </c>
      <c r="C15" s="15">
        <v>6380294352.499999</v>
      </c>
      <c r="D15" s="15">
        <f>SUM(D13:D14)</f>
        <v>7006876208.5199995</v>
      </c>
      <c r="E15" s="15">
        <v>851601842</v>
      </c>
      <c r="F15" s="15">
        <f>SUM(F13:F14)</f>
        <v>870322689</v>
      </c>
      <c r="G15" s="15">
        <f>SUM(G13:G14)</f>
        <v>626581856.01999938</v>
      </c>
      <c r="H15" s="19">
        <f>IF(E15=0,"",F15/E15-1)</f>
        <v>2.1983098293955949E-2</v>
      </c>
      <c r="I15" s="21"/>
    </row>
    <row r="16" spans="1:10">
      <c r="B16" s="7"/>
      <c r="C16" s="15"/>
      <c r="D16" s="15"/>
      <c r="E16" s="15"/>
      <c r="F16" s="464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259618604.18000001</v>
      </c>
      <c r="D22" s="3">
        <v>221289898.81999999</v>
      </c>
      <c r="E22" s="29">
        <v>24663782</v>
      </c>
      <c r="F22" s="3">
        <v>21022680</v>
      </c>
      <c r="G22" s="17">
        <f>D22-C22</f>
        <v>-38328705.360000014</v>
      </c>
      <c r="H22" s="18">
        <f>IF(E22=0,"",F22/E22-1)</f>
        <v>-0.14762950791569596</v>
      </c>
      <c r="I22" s="22">
        <f>IF(D22=0,"N/A",F22/D22)</f>
        <v>9.5000630901368496E-2</v>
      </c>
    </row>
    <row r="23" spans="1:9">
      <c r="A23" s="1">
        <v>120</v>
      </c>
      <c r="B23" s="36" t="s">
        <v>76</v>
      </c>
      <c r="C23" s="29">
        <v>0</v>
      </c>
      <c r="D23" s="3">
        <v>0</v>
      </c>
      <c r="E23" s="29">
        <v>0</v>
      </c>
      <c r="F23" s="3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30">
        <v>56195029.049999997</v>
      </c>
      <c r="D24" s="4">
        <v>53865456.420000002</v>
      </c>
      <c r="E24" s="30">
        <v>5338752</v>
      </c>
      <c r="F24" s="4">
        <v>5117453</v>
      </c>
      <c r="G24" s="26">
        <f>D24-C24</f>
        <v>-2329572.6299999952</v>
      </c>
      <c r="H24" s="23">
        <f>IF(E24=0,"",F24/E24-1)</f>
        <v>-4.1451447829005783E-2</v>
      </c>
      <c r="I24" s="24">
        <f>IF(D24=0,"N/A",F24/D24)</f>
        <v>9.5004356040319607E-2</v>
      </c>
    </row>
    <row r="25" spans="1:9">
      <c r="A25" s="7" t="s">
        <v>15</v>
      </c>
      <c r="B25" s="7" t="s">
        <v>16</v>
      </c>
      <c r="C25" s="15">
        <v>315813633.23000002</v>
      </c>
      <c r="D25" s="15">
        <f>SUM(D22:D24)</f>
        <v>275155355.24000001</v>
      </c>
      <c r="E25" s="15">
        <v>30002534</v>
      </c>
      <c r="F25" s="15">
        <f>SUM(F22:F24)</f>
        <v>26140133</v>
      </c>
      <c r="G25" s="15">
        <f>SUM(G22:G24)</f>
        <v>-40658277.99000001</v>
      </c>
      <c r="H25" s="19">
        <f>IF(E25=0,"",F25/E25-1)</f>
        <v>-0.12873582611388756</v>
      </c>
      <c r="I25" s="25">
        <f>IF(D25=0,"N/A",F25/D25)</f>
        <v>9.5001360148704625E-2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112293.5</v>
      </c>
      <c r="D29" s="3">
        <v>112594.04000000001</v>
      </c>
      <c r="E29" s="31">
        <v>2311.9646656306909</v>
      </c>
      <c r="F29" s="27">
        <f>IF(D29&lt;&gt;0,D22/D29,0)</f>
        <v>1965.3784411679337</v>
      </c>
      <c r="G29" s="17">
        <f>D29-C29</f>
        <v>300.54000000000815</v>
      </c>
      <c r="H29" s="27">
        <f>F29-E29</f>
        <v>-346.58622446275717</v>
      </c>
      <c r="I29" s="2"/>
    </row>
    <row r="30" spans="1:9">
      <c r="A30" s="1">
        <v>120</v>
      </c>
      <c r="B30" s="36" t="s">
        <v>76</v>
      </c>
      <c r="C30" s="29">
        <v>0</v>
      </c>
      <c r="D30" s="3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559073.55000000005</v>
      </c>
      <c r="D31" s="3">
        <v>559336.5</v>
      </c>
      <c r="E31" s="31">
        <v>100.5145549275225</v>
      </c>
      <c r="F31" s="27">
        <f>IF(D31&lt;&gt;0,D24/D31,0)</f>
        <v>96.302416202053692</v>
      </c>
      <c r="G31" s="17">
        <f>D31-C31</f>
        <v>262.94999999995343</v>
      </c>
      <c r="H31" s="27">
        <f>F31-E31</f>
        <v>-4.2121387254688045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1078819257.51</v>
      </c>
      <c r="D38" s="3">
        <v>1229662222.72</v>
      </c>
      <c r="E38" s="29">
        <v>102487920</v>
      </c>
      <c r="F38" s="3">
        <v>116818258</v>
      </c>
      <c r="G38" s="17">
        <f>D38-C38</f>
        <v>150842965.21000004</v>
      </c>
      <c r="H38" s="18">
        <f>IF(E38=0,"",F38/E38-1)</f>
        <v>0.13982465445683756</v>
      </c>
      <c r="I38" s="22">
        <f>IF(D38=0,"N/A",F38/D38)</f>
        <v>9.5000282062499428E-2</v>
      </c>
    </row>
    <row r="39" spans="1:9">
      <c r="A39" s="1">
        <v>300</v>
      </c>
      <c r="B39" s="36" t="s">
        <v>64</v>
      </c>
      <c r="C39" s="29">
        <v>3337184689.5000005</v>
      </c>
      <c r="D39" s="3">
        <v>3910485193.9199996</v>
      </c>
      <c r="E39" s="29">
        <v>317032529</v>
      </c>
      <c r="F39" s="3">
        <v>371496107</v>
      </c>
      <c r="G39" s="17">
        <f>D39-C39</f>
        <v>573300504.41999912</v>
      </c>
      <c r="H39" s="18">
        <f>IF(E39=0,"",F39/E39-1)</f>
        <v>0.17179176588532341</v>
      </c>
      <c r="I39" s="22">
        <f>IF(D39=0,"N/A",F39/D39)</f>
        <v>9.5000003472101122E-2</v>
      </c>
    </row>
    <row r="40" spans="1:9">
      <c r="A40" s="1">
        <v>400</v>
      </c>
      <c r="B40" s="36" t="s">
        <v>62</v>
      </c>
      <c r="C40" s="29">
        <v>217453207.40000001</v>
      </c>
      <c r="D40" s="3">
        <v>224375604.12</v>
      </c>
      <c r="E40" s="29">
        <v>20658117</v>
      </c>
      <c r="F40" s="3">
        <v>21315750</v>
      </c>
      <c r="G40" s="17">
        <f>D40-C40</f>
        <v>6922396.7199999988</v>
      </c>
      <c r="H40" s="18">
        <f>IF(E40=0,"",F40/E40-1)</f>
        <v>3.1834121183455411E-2</v>
      </c>
      <c r="I40" s="22">
        <f>IF(D40=0,"N/A",F40/D40)</f>
        <v>9.5000301318854452E-2</v>
      </c>
    </row>
    <row r="41" spans="1:9">
      <c r="A41" s="28">
        <v>500</v>
      </c>
      <c r="B41" s="37" t="s">
        <v>63</v>
      </c>
      <c r="C41" s="30">
        <v>537140314</v>
      </c>
      <c r="D41" s="4">
        <v>554293080.96000004</v>
      </c>
      <c r="E41" s="30">
        <v>51028333</v>
      </c>
      <c r="F41" s="4">
        <v>52657863</v>
      </c>
      <c r="G41" s="26">
        <f>D41-C41</f>
        <v>17152766.960000038</v>
      </c>
      <c r="H41" s="23">
        <f>IF(E41=0,"",F41/E41-1)</f>
        <v>3.1933827820712857E-2</v>
      </c>
      <c r="I41" s="24">
        <f>IF(D41=0,"N/A",F41/D41)</f>
        <v>9.5000036639100671E-2</v>
      </c>
    </row>
    <row r="42" spans="1:9">
      <c r="A42" s="7" t="s">
        <v>14</v>
      </c>
      <c r="B42" s="7" t="s">
        <v>69</v>
      </c>
      <c r="C42" s="15">
        <v>5170597468.4099998</v>
      </c>
      <c r="D42" s="15">
        <f>SUM(D38:D41)</f>
        <v>5918816101.7199993</v>
      </c>
      <c r="E42" s="15">
        <v>491206899</v>
      </c>
      <c r="F42" s="15">
        <f>SUM(F38:F41)</f>
        <v>562287978</v>
      </c>
      <c r="G42" s="15">
        <f>SUM(G38:G41)</f>
        <v>748218633.30999923</v>
      </c>
      <c r="H42" s="19">
        <f>IF(E42=0,"",F42/E42-1)</f>
        <v>0.14470700461395603</v>
      </c>
      <c r="I42" s="25">
        <f>IF(D42=0,"N/A",F42/D42)</f>
        <v>9.5000075747682031E-2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15434485.859999999</v>
      </c>
      <c r="D47" s="3">
        <v>19096075.600000001</v>
      </c>
      <c r="E47" s="29">
        <v>1466287</v>
      </c>
      <c r="F47" s="3">
        <v>1814127</v>
      </c>
      <c r="G47" s="17">
        <f>D47-C47</f>
        <v>3661589.7400000021</v>
      </c>
      <c r="H47" s="18">
        <f>IF(E47=0,"",F47/E47-1)</f>
        <v>0.23722504530149968</v>
      </c>
      <c r="I47" s="22">
        <f>IF(D47=0,"N/A",F47/D47)</f>
        <v>9.499999046924594E-2</v>
      </c>
    </row>
    <row r="48" spans="1:9">
      <c r="A48" s="28">
        <v>730</v>
      </c>
      <c r="B48" s="37" t="s">
        <v>67</v>
      </c>
      <c r="C48" s="30">
        <v>159833599</v>
      </c>
      <c r="D48" s="4">
        <v>110982243.81999999</v>
      </c>
      <c r="E48" s="30">
        <v>15184206</v>
      </c>
      <c r="F48" s="4">
        <v>10543309</v>
      </c>
      <c r="G48" s="26">
        <f>D48-C48</f>
        <v>-48851355.180000007</v>
      </c>
      <c r="H48" s="23">
        <f>IF(E48=0,"",F48/E48-1)</f>
        <v>-0.30563975488741391</v>
      </c>
      <c r="I48" s="24">
        <f>IF(D48=0,"N/A",F48/D48)</f>
        <v>9.4999962490396161E-2</v>
      </c>
    </row>
    <row r="49" spans="1:9">
      <c r="A49" s="7" t="s">
        <v>17</v>
      </c>
      <c r="B49" s="7" t="s">
        <v>68</v>
      </c>
      <c r="C49" s="15">
        <v>175268084.86000001</v>
      </c>
      <c r="D49" s="15">
        <f>SUM(D47:D48)</f>
        <v>130078319.41999999</v>
      </c>
      <c r="E49" s="15">
        <v>16650493</v>
      </c>
      <c r="F49" s="15">
        <f>SUM(F47:F48)</f>
        <v>12357436</v>
      </c>
      <c r="G49" s="15">
        <f>SUM(G47:G48)</f>
        <v>-45189765.440000005</v>
      </c>
      <c r="H49" s="19">
        <f>IF(E49=0,"",F49/E49-1)</f>
        <v>-0.25783362690822431</v>
      </c>
      <c r="I49" s="25">
        <f>IF(D49=0,"N/A",F49/D49)</f>
        <v>9.4999966597815705E-2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1186242</v>
      </c>
      <c r="D56" s="3">
        <v>1102774</v>
      </c>
      <c r="E56" s="29">
        <v>136418</v>
      </c>
      <c r="F56" s="3">
        <v>126819</v>
      </c>
      <c r="G56" s="17">
        <f>D56-C56</f>
        <v>-83468</v>
      </c>
      <c r="H56" s="18">
        <f t="shared" ref="H56:H87" si="2">IF(E56=0,"",F56/E56-1)</f>
        <v>-7.0364614640296752E-2</v>
      </c>
      <c r="I56" s="22">
        <f t="shared" ref="I56:I87" si="3">IF(D56=0,"N/A",F56/D56)</f>
        <v>0.11499999093195885</v>
      </c>
    </row>
    <row r="57" spans="1:9">
      <c r="A57" s="1">
        <v>502</v>
      </c>
      <c r="B57" s="1" t="s">
        <v>28</v>
      </c>
      <c r="C57" s="29">
        <v>9951188</v>
      </c>
      <c r="D57" s="3">
        <v>9615647</v>
      </c>
      <c r="E57" s="29">
        <v>1144387</v>
      </c>
      <c r="F57" s="3">
        <v>1105800</v>
      </c>
      <c r="G57" s="17">
        <f t="shared" ref="G57:G86" si="4">D57-C57</f>
        <v>-335541</v>
      </c>
      <c r="H57" s="18">
        <f t="shared" si="2"/>
        <v>-3.371848858821358E-2</v>
      </c>
      <c r="I57" s="22">
        <f t="shared" si="3"/>
        <v>0.11500006187831147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352900</v>
      </c>
      <c r="D59" s="3">
        <v>352900</v>
      </c>
      <c r="E59" s="29">
        <v>40584</v>
      </c>
      <c r="F59" s="3">
        <v>40584</v>
      </c>
      <c r="G59" s="17">
        <f t="shared" si="4"/>
        <v>0</v>
      </c>
      <c r="H59" s="18">
        <f t="shared" si="2"/>
        <v>0</v>
      </c>
      <c r="I59" s="22">
        <f t="shared" si="3"/>
        <v>0.11500141683196373</v>
      </c>
    </row>
    <row r="60" spans="1:9">
      <c r="A60" s="1">
        <v>505</v>
      </c>
      <c r="B60" s="1" t="s">
        <v>31</v>
      </c>
      <c r="C60" s="29">
        <v>1869168</v>
      </c>
      <c r="D60" s="3">
        <v>1843568</v>
      </c>
      <c r="E60" s="29">
        <v>214955</v>
      </c>
      <c r="F60" s="3">
        <v>212011</v>
      </c>
      <c r="G60" s="17">
        <f t="shared" si="4"/>
        <v>-25600</v>
      </c>
      <c r="H60" s="18">
        <f t="shared" si="2"/>
        <v>-1.3695889837407882E-2</v>
      </c>
      <c r="I60" s="22">
        <f t="shared" si="3"/>
        <v>0.11500036884996918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2421934</v>
      </c>
      <c r="D64" s="3">
        <v>2288356.9699999997</v>
      </c>
      <c r="E64" s="29">
        <v>278523</v>
      </c>
      <c r="F64" s="3">
        <v>263161</v>
      </c>
      <c r="G64" s="17">
        <f t="shared" si="4"/>
        <v>-133577.03000000026</v>
      </c>
      <c r="H64" s="18">
        <f t="shared" si="2"/>
        <v>-5.5155229550162832E-2</v>
      </c>
      <c r="I64" s="22">
        <f t="shared" si="3"/>
        <v>0.11499997747292025</v>
      </c>
    </row>
    <row r="65" spans="1:9">
      <c r="A65" s="1">
        <v>510</v>
      </c>
      <c r="B65" s="1" t="s">
        <v>35</v>
      </c>
      <c r="C65" s="29">
        <v>3497250</v>
      </c>
      <c r="D65" s="3">
        <v>3203373.18</v>
      </c>
      <c r="E65" s="29">
        <v>402184</v>
      </c>
      <c r="F65" s="3">
        <v>368388</v>
      </c>
      <c r="G65" s="17">
        <f t="shared" si="4"/>
        <v>-293876.81999999983</v>
      </c>
      <c r="H65" s="18">
        <f t="shared" si="2"/>
        <v>-8.403118970421497E-2</v>
      </c>
      <c r="I65" s="22">
        <f t="shared" si="3"/>
        <v>0.11500002631600979</v>
      </c>
    </row>
    <row r="66" spans="1:9">
      <c r="A66" s="1">
        <v>511</v>
      </c>
      <c r="B66" s="1" t="s">
        <v>36</v>
      </c>
      <c r="C66" s="29">
        <v>11180468</v>
      </c>
      <c r="D66" s="3">
        <v>12971319.640000001</v>
      </c>
      <c r="E66" s="29">
        <v>1285754</v>
      </c>
      <c r="F66" s="3">
        <v>1491701</v>
      </c>
      <c r="G66" s="17">
        <f t="shared" si="4"/>
        <v>1790851.6400000006</v>
      </c>
      <c r="H66" s="18">
        <f t="shared" si="2"/>
        <v>0.16017605233971666</v>
      </c>
      <c r="I66" s="22">
        <f t="shared" si="3"/>
        <v>0.11499994151713001</v>
      </c>
    </row>
    <row r="67" spans="1:9">
      <c r="A67" s="1">
        <v>512</v>
      </c>
      <c r="B67" s="1" t="s">
        <v>37</v>
      </c>
      <c r="C67" s="29">
        <v>8355782</v>
      </c>
      <c r="D67" s="3">
        <v>7549413.0800000001</v>
      </c>
      <c r="E67" s="29">
        <v>960914</v>
      </c>
      <c r="F67" s="3">
        <v>868183</v>
      </c>
      <c r="G67" s="17">
        <f t="shared" si="4"/>
        <v>-806368.91999999993</v>
      </c>
      <c r="H67" s="18">
        <f t="shared" si="2"/>
        <v>-9.6502912851722411E-2</v>
      </c>
      <c r="I67" s="22">
        <f t="shared" si="3"/>
        <v>0.11500006567397952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9664475</v>
      </c>
      <c r="D69" s="3">
        <v>8973124.6400000006</v>
      </c>
      <c r="E69" s="29">
        <v>1111416</v>
      </c>
      <c r="F69" s="3">
        <v>1031910</v>
      </c>
      <c r="G69" s="17">
        <f t="shared" si="4"/>
        <v>-691350.3599999994</v>
      </c>
      <c r="H69" s="18">
        <f t="shared" si="2"/>
        <v>-7.1535770584551628E-2</v>
      </c>
      <c r="I69" s="22">
        <f t="shared" si="3"/>
        <v>0.11500007426621457</v>
      </c>
    </row>
    <row r="70" spans="1:9">
      <c r="A70" s="1">
        <v>515</v>
      </c>
      <c r="B70" s="1" t="s">
        <v>40</v>
      </c>
      <c r="C70" s="29">
        <v>5970089</v>
      </c>
      <c r="D70" s="3">
        <v>5590278.6299999999</v>
      </c>
      <c r="E70" s="29">
        <v>686561</v>
      </c>
      <c r="F70" s="3">
        <v>642883</v>
      </c>
      <c r="G70" s="17">
        <f t="shared" si="4"/>
        <v>-379810.37000000011</v>
      </c>
      <c r="H70" s="18">
        <f t="shared" si="2"/>
        <v>-6.3618527705477046E-2</v>
      </c>
      <c r="I70" s="22">
        <f t="shared" si="3"/>
        <v>0.11500017128842109</v>
      </c>
    </row>
    <row r="71" spans="1:9">
      <c r="A71" s="1">
        <v>516</v>
      </c>
      <c r="B71" s="1" t="s">
        <v>41</v>
      </c>
      <c r="C71" s="29">
        <v>700170</v>
      </c>
      <c r="D71" s="3">
        <v>700170</v>
      </c>
      <c r="E71" s="29">
        <v>80520</v>
      </c>
      <c r="F71" s="3">
        <v>80520</v>
      </c>
      <c r="G71" s="17">
        <f t="shared" si="4"/>
        <v>0</v>
      </c>
      <c r="H71" s="18">
        <f t="shared" si="2"/>
        <v>0</v>
      </c>
      <c r="I71" s="22">
        <f t="shared" si="3"/>
        <v>0.11500064270105831</v>
      </c>
    </row>
    <row r="72" spans="1:9">
      <c r="A72" s="1">
        <v>517</v>
      </c>
      <c r="B72" s="1" t="s">
        <v>42</v>
      </c>
      <c r="C72" s="29">
        <v>364666</v>
      </c>
      <c r="D72" s="3">
        <v>0</v>
      </c>
      <c r="E72" s="29">
        <v>41936</v>
      </c>
      <c r="F72" s="3">
        <v>0</v>
      </c>
      <c r="G72" s="17">
        <f t="shared" si="4"/>
        <v>-364666</v>
      </c>
      <c r="H72" s="18">
        <f t="shared" si="2"/>
        <v>-1</v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517716</v>
      </c>
      <c r="D73" s="3">
        <v>468332</v>
      </c>
      <c r="E73" s="29">
        <v>59537</v>
      </c>
      <c r="F73" s="3">
        <v>53858</v>
      </c>
      <c r="G73" s="17">
        <f t="shared" si="4"/>
        <v>-49384</v>
      </c>
      <c r="H73" s="18">
        <f t="shared" si="2"/>
        <v>-9.5386062448561404E-2</v>
      </c>
      <c r="I73" s="22">
        <f t="shared" si="3"/>
        <v>0.11499961565726878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2057589</v>
      </c>
      <c r="D75" s="3">
        <v>2063945</v>
      </c>
      <c r="E75" s="29">
        <v>236623</v>
      </c>
      <c r="F75" s="3">
        <v>237354</v>
      </c>
      <c r="G75" s="17">
        <f t="shared" si="4"/>
        <v>6356</v>
      </c>
      <c r="H75" s="18">
        <f t="shared" si="2"/>
        <v>3.089302392413229E-3</v>
      </c>
      <c r="I75" s="22">
        <f t="shared" si="3"/>
        <v>0.11500015746543633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169403158</v>
      </c>
      <c r="D77" s="3">
        <v>171641576</v>
      </c>
      <c r="E77" s="29">
        <v>19481367</v>
      </c>
      <c r="F77" s="3">
        <v>19738783</v>
      </c>
      <c r="G77" s="17">
        <f t="shared" si="4"/>
        <v>2238418</v>
      </c>
      <c r="H77" s="18">
        <f t="shared" si="2"/>
        <v>1.321344646913114E-2</v>
      </c>
      <c r="I77" s="22">
        <f t="shared" si="3"/>
        <v>0.11500001025392589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9542822</v>
      </c>
      <c r="D80" s="3">
        <v>12560306</v>
      </c>
      <c r="E80" s="29">
        <v>1097425</v>
      </c>
      <c r="F80" s="3">
        <v>1444436</v>
      </c>
      <c r="G80" s="17">
        <f t="shared" si="4"/>
        <v>3017484</v>
      </c>
      <c r="H80" s="18">
        <f t="shared" si="2"/>
        <v>0.31620475203316856</v>
      </c>
      <c r="I80" s="22">
        <f t="shared" si="3"/>
        <v>0.11500006448887472</v>
      </c>
    </row>
    <row r="81" spans="1:9">
      <c r="A81" s="1">
        <v>526</v>
      </c>
      <c r="B81" s="1" t="s">
        <v>47</v>
      </c>
      <c r="C81" s="29">
        <v>3182901</v>
      </c>
      <c r="D81" s="3">
        <v>3097952</v>
      </c>
      <c r="E81" s="29">
        <v>366033</v>
      </c>
      <c r="F81" s="3">
        <v>356265</v>
      </c>
      <c r="G81" s="17">
        <f t="shared" si="4"/>
        <v>-84949</v>
      </c>
      <c r="H81" s="18">
        <f t="shared" si="2"/>
        <v>-2.668611846472857E-2</v>
      </c>
      <c r="I81" s="22">
        <f t="shared" si="3"/>
        <v>0.11500016785282664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2304022</v>
      </c>
      <c r="D85" s="3">
        <v>2515873</v>
      </c>
      <c r="E85" s="29">
        <v>264964</v>
      </c>
      <c r="F85" s="3">
        <v>289327</v>
      </c>
      <c r="G85" s="17">
        <f t="shared" si="4"/>
        <v>211851</v>
      </c>
      <c r="H85" s="18">
        <f t="shared" si="2"/>
        <v>9.1948340151869701E-2</v>
      </c>
      <c r="I85" s="22">
        <f t="shared" si="3"/>
        <v>0.11500063794953085</v>
      </c>
    </row>
    <row r="86" spans="1:9">
      <c r="A86" s="28">
        <v>532</v>
      </c>
      <c r="B86" s="28" t="s">
        <v>52</v>
      </c>
      <c r="C86" s="30">
        <v>3176850</v>
      </c>
      <c r="D86" s="4">
        <v>2064060</v>
      </c>
      <c r="E86" s="30">
        <v>365337</v>
      </c>
      <c r="F86" s="4">
        <v>237366</v>
      </c>
      <c r="G86" s="26">
        <f t="shared" si="4"/>
        <v>-1112790</v>
      </c>
      <c r="H86" s="23">
        <f t="shared" si="2"/>
        <v>-0.35028206833690534</v>
      </c>
      <c r="I86" s="24">
        <f t="shared" si="3"/>
        <v>0.11499956396616377</v>
      </c>
    </row>
    <row r="87" spans="1:9">
      <c r="A87" s="7" t="s">
        <v>19</v>
      </c>
      <c r="B87" s="7" t="s">
        <v>26</v>
      </c>
      <c r="C87" s="15">
        <v>242522540</v>
      </c>
      <c r="D87" s="15">
        <f>SUM(D56:D85)</f>
        <v>246538909.13999999</v>
      </c>
      <c r="E87" s="15">
        <v>27890101</v>
      </c>
      <c r="F87" s="15">
        <f>SUM(F56:F85)</f>
        <v>28351983</v>
      </c>
      <c r="G87" s="15">
        <f>SUM(G56:G85)</f>
        <v>4016369.1400000011</v>
      </c>
      <c r="H87" s="19">
        <f t="shared" si="2"/>
        <v>1.6560786208698275E-2</v>
      </c>
      <c r="I87" s="25">
        <f t="shared" si="3"/>
        <v>0.11500003427004699</v>
      </c>
    </row>
    <row r="88" spans="1:9">
      <c r="C88" s="8">
        <v>248919928</v>
      </c>
      <c r="E88" s="8">
        <v>28625801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3">
    <tabColor rgb="FF92D050"/>
  </sheetPr>
  <dimension ref="A1:J87"/>
  <sheetViews>
    <sheetView zoomScale="115" zoomScaleNormal="115" workbookViewId="0">
      <selection activeCell="F15" sqref="F15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"PLATTE COUNTY "&amp;D3</f>
        <v>PLATTE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239222631</v>
      </c>
      <c r="D6" s="17">
        <f>D25</f>
        <v>208234581</v>
      </c>
      <c r="E6" s="29">
        <v>22726170</v>
      </c>
      <c r="F6" s="17">
        <f>F25</f>
        <v>19782308</v>
      </c>
      <c r="G6" s="17">
        <f t="shared" ref="G6:G11" si="0">D6-C6</f>
        <v>-30988050</v>
      </c>
      <c r="H6" s="18">
        <f>IF(E6=0,"",F6/E6-1)</f>
        <v>-0.12953621309705943</v>
      </c>
      <c r="I6" s="22">
        <f>IF(D6=0,"N/A",F6/D6)</f>
        <v>9.5000109515911771E-2</v>
      </c>
    </row>
    <row r="7" spans="1:10">
      <c r="A7" s="1" t="s">
        <v>14</v>
      </c>
      <c r="B7" s="36" t="s">
        <v>70</v>
      </c>
      <c r="C7" s="29">
        <v>924576192.46999991</v>
      </c>
      <c r="D7" s="17">
        <f>D42</f>
        <v>1114894167.1799998</v>
      </c>
      <c r="E7" s="29">
        <v>87834690</v>
      </c>
      <c r="F7" s="17">
        <f>F42</f>
        <v>105914934</v>
      </c>
      <c r="G7" s="17">
        <f t="shared" si="0"/>
        <v>190317974.70999992</v>
      </c>
      <c r="H7" s="18">
        <f t="shared" ref="H7:H14" si="1">IF(E7=0,"",F7/E7-1)</f>
        <v>0.20584400081562304</v>
      </c>
      <c r="I7" s="22">
        <f>IF(D7=0,"N/A",F7/D7)</f>
        <v>9.4999989342396493E-2</v>
      </c>
    </row>
    <row r="8" spans="1:10">
      <c r="A8" s="1" t="s">
        <v>17</v>
      </c>
      <c r="B8" s="36" t="s">
        <v>71</v>
      </c>
      <c r="C8" s="29">
        <v>79997500.069999993</v>
      </c>
      <c r="D8" s="17">
        <f>D49</f>
        <v>54707515.019999996</v>
      </c>
      <c r="E8" s="29">
        <v>7599777</v>
      </c>
      <c r="F8" s="17">
        <f>F49</f>
        <v>5197207</v>
      </c>
      <c r="G8" s="17">
        <f t="shared" si="0"/>
        <v>-25289985.049999997</v>
      </c>
      <c r="H8" s="18">
        <f t="shared" si="1"/>
        <v>-0.31613690770137071</v>
      </c>
      <c r="I8" s="22">
        <f>IF(D8=0,"N/A",F8/D8)</f>
        <v>9.4999873383026137E-2</v>
      </c>
    </row>
    <row r="9" spans="1:10">
      <c r="A9" s="1" t="s">
        <v>19</v>
      </c>
      <c r="B9" s="36" t="s">
        <v>20</v>
      </c>
      <c r="C9" s="29">
        <v>105632913</v>
      </c>
      <c r="D9" s="17">
        <f>D87</f>
        <v>104850829.48</v>
      </c>
      <c r="E9" s="29">
        <v>12147784</v>
      </c>
      <c r="F9" s="17">
        <f>F87</f>
        <v>12057846</v>
      </c>
      <c r="G9" s="17">
        <f t="shared" si="0"/>
        <v>-782083.51999999583</v>
      </c>
      <c r="H9" s="18">
        <f t="shared" si="1"/>
        <v>-7.4036548558980009E-3</v>
      </c>
      <c r="I9" s="22">
        <f>IF(D9=0,"N/A",F9/D9)</f>
        <v>0.1150000058158815</v>
      </c>
    </row>
    <row r="10" spans="1:10">
      <c r="B10" s="1" t="s">
        <v>23</v>
      </c>
      <c r="C10" s="29">
        <v>3228228</v>
      </c>
      <c r="D10" s="279">
        <f>'STATE ASSESSED'!C20</f>
        <v>3342751</v>
      </c>
      <c r="E10" s="29">
        <v>3228228</v>
      </c>
      <c r="F10" s="279">
        <f>D10</f>
        <v>3342751</v>
      </c>
      <c r="G10" s="17">
        <f t="shared" si="0"/>
        <v>114523</v>
      </c>
      <c r="H10" s="18">
        <f t="shared" si="1"/>
        <v>3.5475499252221265E-2</v>
      </c>
      <c r="I10" s="22">
        <f>IF(D10=0,"N/A",F10/D10)</f>
        <v>1</v>
      </c>
    </row>
    <row r="11" spans="1:10">
      <c r="B11" s="1" t="s">
        <v>66</v>
      </c>
      <c r="C11" s="280">
        <v>778803287</v>
      </c>
      <c r="D11" s="279">
        <f>'STATE ASSESSED'!F20</f>
        <v>821231103</v>
      </c>
      <c r="E11" s="29">
        <v>89270865</v>
      </c>
      <c r="F11" s="279">
        <f>'STATE ASSESSED'!I20</f>
        <v>94007020</v>
      </c>
      <c r="G11" s="17">
        <f t="shared" si="0"/>
        <v>42427816</v>
      </c>
      <c r="H11" s="18">
        <f>IF(E11=0,"",F11/E11-1)</f>
        <v>5.3053759476846096E-2</v>
      </c>
      <c r="I11" s="22">
        <f>F11/D11</f>
        <v>0.11447084706922017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1349429236.5399997</v>
      </c>
      <c r="D13" s="15">
        <f>SUM(D6:D9)</f>
        <v>1482687092.6799998</v>
      </c>
      <c r="E13" s="15">
        <v>130308421</v>
      </c>
      <c r="F13" s="15">
        <f>SUM(F6:F9)</f>
        <v>142952295</v>
      </c>
      <c r="G13" s="15">
        <f>SUM(G6:G9)</f>
        <v>133257856.13999993</v>
      </c>
      <c r="H13" s="19">
        <f t="shared" si="1"/>
        <v>9.7030367669024287E-2</v>
      </c>
      <c r="I13" s="21"/>
    </row>
    <row r="14" spans="1:10">
      <c r="B14" s="12" t="s">
        <v>74</v>
      </c>
      <c r="C14" s="16">
        <v>782031515</v>
      </c>
      <c r="D14" s="16">
        <f>SUM(D10:D11)</f>
        <v>824573854</v>
      </c>
      <c r="E14" s="16">
        <v>92499093</v>
      </c>
      <c r="F14" s="16">
        <f>SUM(F10:F11)</f>
        <v>97349771</v>
      </c>
      <c r="G14" s="16">
        <f>SUM(G10:G11)</f>
        <v>42542339</v>
      </c>
      <c r="H14" s="20">
        <f t="shared" si="1"/>
        <v>5.244027636033155E-2</v>
      </c>
      <c r="I14" s="21"/>
    </row>
    <row r="15" spans="1:10">
      <c r="B15" s="7" t="s">
        <v>72</v>
      </c>
      <c r="C15" s="15">
        <v>2131460751.5399997</v>
      </c>
      <c r="D15" s="15">
        <f>SUM(D13:D14)</f>
        <v>2307260946.6799998</v>
      </c>
      <c r="E15" s="15">
        <v>222807514</v>
      </c>
      <c r="F15" s="15">
        <f>SUM(F13:F14)</f>
        <v>240302066</v>
      </c>
      <c r="G15" s="15">
        <f>SUM(G13:G14)</f>
        <v>175800195.13999993</v>
      </c>
      <c r="H15" s="19">
        <f>IF(E15=0,"",F15/E15-1)</f>
        <v>7.8518680478612657E-2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150523716</v>
      </c>
      <c r="D22" s="3">
        <v>125520701</v>
      </c>
      <c r="E22" s="29">
        <v>14299779</v>
      </c>
      <c r="F22" s="3">
        <v>11924474</v>
      </c>
      <c r="G22" s="17">
        <f>D22-C22</f>
        <v>-25003015</v>
      </c>
      <c r="H22" s="18">
        <f>IF(E22=0,"",F22/E22-1)</f>
        <v>-0.16610781187597379</v>
      </c>
      <c r="I22" s="22">
        <f>IF(D22=0,"N/A",F22/D22)</f>
        <v>9.5000058994253067E-2</v>
      </c>
    </row>
    <row r="23" spans="1:9">
      <c r="A23" s="1">
        <v>120</v>
      </c>
      <c r="B23" s="36" t="s">
        <v>76</v>
      </c>
      <c r="C23" s="29">
        <v>26256370</v>
      </c>
      <c r="D23" s="3">
        <v>23128428</v>
      </c>
      <c r="E23" s="29">
        <v>2494359</v>
      </c>
      <c r="F23" s="3">
        <v>2197207</v>
      </c>
      <c r="G23" s="17">
        <f>D23-C23</f>
        <v>-3127942</v>
      </c>
      <c r="H23" s="18">
        <f>IF(E23=0,"",F23/E23-1)</f>
        <v>-0.11912960403855255</v>
      </c>
      <c r="I23" s="22">
        <f>IF(D23=0,"N/A",F23/D23)</f>
        <v>9.5000274121526979E-2</v>
      </c>
    </row>
    <row r="24" spans="1:9">
      <c r="A24" s="28">
        <v>130</v>
      </c>
      <c r="B24" s="37" t="s">
        <v>77</v>
      </c>
      <c r="C24" s="30">
        <v>62442545</v>
      </c>
      <c r="D24" s="4">
        <v>59585452</v>
      </c>
      <c r="E24" s="30">
        <v>5932032</v>
      </c>
      <c r="F24" s="4">
        <v>5660627</v>
      </c>
      <c r="G24" s="26">
        <f>D24-C24</f>
        <v>-2857093</v>
      </c>
      <c r="H24" s="23">
        <f>IF(E24=0,"",F24/E24-1)</f>
        <v>-4.5752450425082025E-2</v>
      </c>
      <c r="I24" s="24">
        <f>IF(D24=0,"N/A",F24/D24)</f>
        <v>9.500015205053744E-2</v>
      </c>
    </row>
    <row r="25" spans="1:9">
      <c r="A25" s="7" t="s">
        <v>15</v>
      </c>
      <c r="B25" s="7" t="s">
        <v>16</v>
      </c>
      <c r="C25" s="15">
        <v>239222631</v>
      </c>
      <c r="D25" s="15">
        <f>SUM(D22:D24)</f>
        <v>208234581</v>
      </c>
      <c r="E25" s="15">
        <v>22726170</v>
      </c>
      <c r="F25" s="15">
        <f>SUM(F22:F24)</f>
        <v>19782308</v>
      </c>
      <c r="G25" s="15">
        <f>SUM(G22:G24)</f>
        <v>-30988050</v>
      </c>
      <c r="H25" s="19">
        <f>IF(E25=0,"",F25/E25-1)</f>
        <v>-0.12953621309705943</v>
      </c>
      <c r="I25" s="25">
        <f>IF(D25=0,"N/A",F25/D25)</f>
        <v>9.5000109515911771E-2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67924.281999999992</v>
      </c>
      <c r="D29" s="3">
        <v>67214.262999999992</v>
      </c>
      <c r="E29" s="31">
        <v>2216.0516323161137</v>
      </c>
      <c r="F29" s="27">
        <f>IF(D29&lt;&gt;0,D22/D29,0)</f>
        <v>1867.4712091985598</v>
      </c>
      <c r="G29" s="17">
        <f>D29-C29</f>
        <v>-710.01900000000023</v>
      </c>
      <c r="H29" s="27">
        <f>F29-E29</f>
        <v>-348.58042311755389</v>
      </c>
      <c r="I29" s="2"/>
    </row>
    <row r="30" spans="1:9">
      <c r="A30" s="1">
        <v>120</v>
      </c>
      <c r="B30" s="36" t="s">
        <v>76</v>
      </c>
      <c r="C30" s="29">
        <v>68935.952999999994</v>
      </c>
      <c r="D30" s="3">
        <v>68965.43299999999</v>
      </c>
      <c r="E30" s="31">
        <v>380.88064148471267</v>
      </c>
      <c r="F30" s="27">
        <f>IF(D30&lt;&gt;0,D23/D30,0)</f>
        <v>335.36261564543508</v>
      </c>
      <c r="G30" s="17">
        <f>D30-C30</f>
        <v>29.479999999995925</v>
      </c>
      <c r="H30" s="27">
        <f>F30-E30</f>
        <v>-45.518025839277584</v>
      </c>
      <c r="I30" s="2"/>
    </row>
    <row r="31" spans="1:9">
      <c r="A31" s="1">
        <v>130</v>
      </c>
      <c r="B31" s="36" t="s">
        <v>77</v>
      </c>
      <c r="C31" s="29">
        <v>850958.38569999987</v>
      </c>
      <c r="D31" s="3">
        <v>850697.11570000008</v>
      </c>
      <c r="E31" s="31">
        <v>73.379081808606486</v>
      </c>
      <c r="F31" s="27">
        <f>IF(D31&lt;&gt;0,D24/D31,0)</f>
        <v>70.043086899348225</v>
      </c>
      <c r="G31" s="17">
        <f>D31-C31</f>
        <v>-261.2699999997858</v>
      </c>
      <c r="H31" s="27">
        <f>F31-E31</f>
        <v>-3.335994909258261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122383537.22</v>
      </c>
      <c r="D38" s="3">
        <v>147629836.09999999</v>
      </c>
      <c r="E38" s="29">
        <v>11626351</v>
      </c>
      <c r="F38" s="3">
        <v>14024769</v>
      </c>
      <c r="G38" s="17">
        <f>D38-C38</f>
        <v>25246298.879999995</v>
      </c>
      <c r="H38" s="18">
        <f>IF(E38=0,"",F38/E38-1)</f>
        <v>0.20629155269783261</v>
      </c>
      <c r="I38" s="22">
        <f>IF(D38=0,"N/A",F38/D38)</f>
        <v>9.4999556800293705E-2</v>
      </c>
    </row>
    <row r="39" spans="1:9">
      <c r="A39" s="1">
        <v>300</v>
      </c>
      <c r="B39" s="36" t="s">
        <v>64</v>
      </c>
      <c r="C39" s="29">
        <v>682306367.27999985</v>
      </c>
      <c r="D39" s="3">
        <v>849557277.32999992</v>
      </c>
      <c r="E39" s="29">
        <v>64819143</v>
      </c>
      <c r="F39" s="3">
        <v>80707973</v>
      </c>
      <c r="G39" s="17">
        <f>D39-C39</f>
        <v>167250910.05000007</v>
      </c>
      <c r="H39" s="18">
        <f>IF(E39=0,"",F39/E39-1)</f>
        <v>0.24512557964550696</v>
      </c>
      <c r="I39" s="22">
        <f>IF(D39=0,"N/A",F39/D39)</f>
        <v>9.5000037258994599E-2</v>
      </c>
    </row>
    <row r="40" spans="1:9">
      <c r="A40" s="1">
        <v>400</v>
      </c>
      <c r="B40" s="36" t="s">
        <v>62</v>
      </c>
      <c r="C40" s="29">
        <v>15527711.49</v>
      </c>
      <c r="D40" s="3">
        <v>15096743.75</v>
      </c>
      <c r="E40" s="29">
        <v>1475140</v>
      </c>
      <c r="F40" s="3">
        <v>1434191</v>
      </c>
      <c r="G40" s="17">
        <f>D40-C40</f>
        <v>-430967.74000000022</v>
      </c>
      <c r="H40" s="18">
        <f>IF(E40=0,"",F40/E40-1)</f>
        <v>-2.7759399107881277E-2</v>
      </c>
      <c r="I40" s="22">
        <f>IF(D40=0,"N/A",F40/D40)</f>
        <v>9.5000022769810871E-2</v>
      </c>
    </row>
    <row r="41" spans="1:9">
      <c r="A41" s="28">
        <v>500</v>
      </c>
      <c r="B41" s="37" t="s">
        <v>63</v>
      </c>
      <c r="C41" s="30">
        <v>104358576.48</v>
      </c>
      <c r="D41" s="4">
        <v>102610310</v>
      </c>
      <c r="E41" s="30">
        <v>9914056</v>
      </c>
      <c r="F41" s="4">
        <v>9748001</v>
      </c>
      <c r="G41" s="26">
        <f>D41-C41</f>
        <v>-1748266.4800000042</v>
      </c>
      <c r="H41" s="23">
        <f>IF(E41=0,"",F41/E41-1)</f>
        <v>-1.6749451485849942E-2</v>
      </c>
      <c r="I41" s="24">
        <f>IF(D41=0,"N/A",F41/D41)</f>
        <v>9.5000210017882225E-2</v>
      </c>
    </row>
    <row r="42" spans="1:9">
      <c r="A42" s="7" t="s">
        <v>14</v>
      </c>
      <c r="B42" s="7" t="s">
        <v>69</v>
      </c>
      <c r="C42" s="15">
        <v>924576192.46999991</v>
      </c>
      <c r="D42" s="15">
        <f>SUM(D38:D41)</f>
        <v>1114894167.1799998</v>
      </c>
      <c r="E42" s="15">
        <v>87834690</v>
      </c>
      <c r="F42" s="15">
        <f>SUM(F38:F41)</f>
        <v>105914934</v>
      </c>
      <c r="G42" s="15">
        <f>SUM(G38:G41)</f>
        <v>190317974.71000004</v>
      </c>
      <c r="H42" s="19">
        <f>IF(E42=0,"",F42/E42-1)</f>
        <v>0.20584400081562304</v>
      </c>
      <c r="I42" s="25">
        <f>IF(D42=0,"N/A",F42/D42)</f>
        <v>9.4999989342396493E-2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19243461.07</v>
      </c>
      <c r="D47" s="3">
        <v>24042721.5</v>
      </c>
      <c r="E47" s="29">
        <v>1828132</v>
      </c>
      <c r="F47" s="3">
        <v>2284049</v>
      </c>
      <c r="G47" s="17">
        <f>D47-C47</f>
        <v>4799260.43</v>
      </c>
      <c r="H47" s="18">
        <f>IF(E47=0,"",F47/E47-1)</f>
        <v>0.2493895407990232</v>
      </c>
      <c r="I47" s="22">
        <f>IF(D47=0,"N/A",F47/D47)</f>
        <v>9.4999603102335975E-2</v>
      </c>
    </row>
    <row r="48" spans="1:9">
      <c r="A48" s="28">
        <v>730</v>
      </c>
      <c r="B48" s="37" t="s">
        <v>67</v>
      </c>
      <c r="C48" s="30">
        <v>60754039</v>
      </c>
      <c r="D48" s="4">
        <v>30664793.52</v>
      </c>
      <c r="E48" s="30">
        <v>5771645</v>
      </c>
      <c r="F48" s="4">
        <v>2913158</v>
      </c>
      <c r="G48" s="26">
        <f>D48-C48</f>
        <v>-30089245.48</v>
      </c>
      <c r="H48" s="23">
        <f>IF(E48=0,"",F48/E48-1)</f>
        <v>-0.49526382859652662</v>
      </c>
      <c r="I48" s="24">
        <f>IF(D48=0,"N/A",F48/D48)</f>
        <v>9.5000085296514339E-2</v>
      </c>
    </row>
    <row r="49" spans="1:9">
      <c r="A49" s="7" t="s">
        <v>17</v>
      </c>
      <c r="B49" s="7" t="s">
        <v>68</v>
      </c>
      <c r="C49" s="15">
        <v>79997500.069999993</v>
      </c>
      <c r="D49" s="15">
        <f>SUM(D47:D48)</f>
        <v>54707515.019999996</v>
      </c>
      <c r="E49" s="15">
        <v>7599777</v>
      </c>
      <c r="F49" s="15">
        <f>SUM(F47:F48)</f>
        <v>5197207</v>
      </c>
      <c r="G49" s="15">
        <f>SUM(G47:G48)</f>
        <v>-25289985.050000001</v>
      </c>
      <c r="H49" s="19">
        <f>IF(E49=0,"",F49/E49-1)</f>
        <v>-0.31613690770137071</v>
      </c>
      <c r="I49" s="25">
        <f>IF(D49=0,"N/A",F49/D49)</f>
        <v>9.4999873383026137E-2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144062</v>
      </c>
      <c r="D56" s="3">
        <v>146644</v>
      </c>
      <c r="E56" s="29">
        <v>16567</v>
      </c>
      <c r="F56" s="3">
        <v>16864</v>
      </c>
      <c r="G56" s="17">
        <f>D56-C56</f>
        <v>2582</v>
      </c>
      <c r="H56" s="18">
        <f t="shared" ref="H56:H87" si="2">IF(E56=0,"",F56/E56-1)</f>
        <v>1.7927204684010434E-2</v>
      </c>
      <c r="I56" s="22">
        <f t="shared" ref="I56:I87" si="3">IF(D56=0,"N/A",F56/D56)</f>
        <v>0.11499959084585799</v>
      </c>
    </row>
    <row r="57" spans="1:9">
      <c r="A57" s="1">
        <v>502</v>
      </c>
      <c r="B57" s="1" t="s">
        <v>28</v>
      </c>
      <c r="C57" s="29">
        <v>0</v>
      </c>
      <c r="D57" s="3">
        <v>0</v>
      </c>
      <c r="E57" s="29">
        <v>0</v>
      </c>
      <c r="F57" s="3">
        <v>0</v>
      </c>
      <c r="G57" s="17">
        <f t="shared" ref="G57:G86" si="4">D57-C57</f>
        <v>0</v>
      </c>
      <c r="H57" s="18" t="str">
        <f t="shared" si="2"/>
        <v/>
      </c>
      <c r="I57" s="22" t="str">
        <f t="shared" si="3"/>
        <v>N/A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1353125</v>
      </c>
      <c r="D67" s="3">
        <v>1035876</v>
      </c>
      <c r="E67" s="29">
        <v>155609</v>
      </c>
      <c r="F67" s="3">
        <v>119126</v>
      </c>
      <c r="G67" s="17">
        <f t="shared" si="4"/>
        <v>-317249</v>
      </c>
      <c r="H67" s="18">
        <f t="shared" si="2"/>
        <v>-0.23445302006953328</v>
      </c>
      <c r="I67" s="22">
        <f t="shared" si="3"/>
        <v>0.11500025099529287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4"/>
        <v>0</v>
      </c>
      <c r="H69" s="18" t="str">
        <f t="shared" si="2"/>
        <v/>
      </c>
      <c r="I69" s="22" t="str">
        <f t="shared" si="3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217132</v>
      </c>
      <c r="D73" s="3">
        <v>0</v>
      </c>
      <c r="E73" s="29">
        <v>24970</v>
      </c>
      <c r="F73" s="3">
        <v>0</v>
      </c>
      <c r="G73" s="17">
        <f t="shared" si="4"/>
        <v>-217132</v>
      </c>
      <c r="H73" s="18">
        <f t="shared" si="2"/>
        <v>-1</v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101227889</v>
      </c>
      <c r="D77" s="3">
        <v>100975140</v>
      </c>
      <c r="E77" s="29">
        <v>11641207</v>
      </c>
      <c r="F77" s="3">
        <v>11612141</v>
      </c>
      <c r="G77" s="17">
        <f t="shared" si="4"/>
        <v>-252749</v>
      </c>
      <c r="H77" s="18">
        <f t="shared" si="2"/>
        <v>-2.4968201321392547E-3</v>
      </c>
      <c r="I77" s="22">
        <f t="shared" si="3"/>
        <v>0.11499999900965722</v>
      </c>
    </row>
    <row r="78" spans="1:9">
      <c r="A78" s="1">
        <v>523</v>
      </c>
      <c r="B78" s="1" t="s">
        <v>21</v>
      </c>
      <c r="C78" s="29">
        <v>0</v>
      </c>
      <c r="D78" s="3">
        <v>27130</v>
      </c>
      <c r="E78" s="29">
        <v>0</v>
      </c>
      <c r="F78" s="3">
        <v>3120</v>
      </c>
      <c r="G78" s="17">
        <f t="shared" si="4"/>
        <v>27130</v>
      </c>
      <c r="H78" s="18" t="str">
        <f t="shared" si="2"/>
        <v/>
      </c>
      <c r="I78" s="22">
        <f t="shared" si="3"/>
        <v>0.11500184297825286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63959</v>
      </c>
      <c r="D80" s="3">
        <v>9233.48</v>
      </c>
      <c r="E80" s="29">
        <v>7355</v>
      </c>
      <c r="F80" s="3">
        <v>1062</v>
      </c>
      <c r="G80" s="17">
        <f t="shared" si="4"/>
        <v>-54725.520000000004</v>
      </c>
      <c r="H80" s="18">
        <f t="shared" si="2"/>
        <v>-0.85560842963970085</v>
      </c>
      <c r="I80" s="22">
        <f t="shared" si="3"/>
        <v>0.11501622356901191</v>
      </c>
    </row>
    <row r="81" spans="1:9">
      <c r="A81" s="1">
        <v>526</v>
      </c>
      <c r="B81" s="1" t="s">
        <v>47</v>
      </c>
      <c r="C81" s="29">
        <v>0</v>
      </c>
      <c r="D81" s="3">
        <v>98773</v>
      </c>
      <c r="E81" s="29">
        <v>0</v>
      </c>
      <c r="F81" s="3">
        <v>11359</v>
      </c>
      <c r="G81" s="17">
        <f t="shared" si="4"/>
        <v>98773</v>
      </c>
      <c r="H81" s="18" t="str">
        <f t="shared" si="2"/>
        <v/>
      </c>
      <c r="I81" s="22">
        <f t="shared" si="3"/>
        <v>0.11500106304354429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2281237</v>
      </c>
      <c r="D83" s="3">
        <v>2191946</v>
      </c>
      <c r="E83" s="29">
        <v>262343</v>
      </c>
      <c r="F83" s="3">
        <v>252074</v>
      </c>
      <c r="G83" s="17">
        <f t="shared" si="4"/>
        <v>-89291</v>
      </c>
      <c r="H83" s="18">
        <f t="shared" si="2"/>
        <v>-3.9143411488013813E-2</v>
      </c>
      <c r="I83" s="22">
        <f t="shared" si="3"/>
        <v>0.11500009580527988</v>
      </c>
    </row>
    <row r="84" spans="1:9">
      <c r="A84" s="1">
        <v>529</v>
      </c>
      <c r="B84" s="1" t="s">
        <v>617</v>
      </c>
      <c r="C84" s="29">
        <v>0</v>
      </c>
      <c r="D84" s="3">
        <v>6849</v>
      </c>
      <c r="E84" s="29">
        <v>0</v>
      </c>
      <c r="F84" s="3">
        <v>788</v>
      </c>
      <c r="G84" s="17">
        <f t="shared" si="4"/>
        <v>6849</v>
      </c>
      <c r="H84" s="18" t="str">
        <f t="shared" si="2"/>
        <v/>
      </c>
      <c r="I84" s="22">
        <f t="shared" si="3"/>
        <v>0.11505329245145277</v>
      </c>
    </row>
    <row r="85" spans="1:9">
      <c r="A85" s="1">
        <v>531</v>
      </c>
      <c r="B85" s="1" t="s">
        <v>25</v>
      </c>
      <c r="C85" s="29">
        <v>345509</v>
      </c>
      <c r="D85" s="3">
        <v>359238</v>
      </c>
      <c r="E85" s="29">
        <v>39733</v>
      </c>
      <c r="F85" s="3">
        <v>41312</v>
      </c>
      <c r="G85" s="17">
        <f t="shared" si="4"/>
        <v>13729</v>
      </c>
      <c r="H85" s="18">
        <f t="shared" si="2"/>
        <v>3.974026627740157E-2</v>
      </c>
      <c r="I85" s="22">
        <f t="shared" si="3"/>
        <v>0.11499897004214477</v>
      </c>
    </row>
    <row r="86" spans="1:9">
      <c r="A86" s="28">
        <v>532</v>
      </c>
      <c r="B86" s="28" t="s">
        <v>52</v>
      </c>
      <c r="C86" s="30">
        <v>0</v>
      </c>
      <c r="D86" s="4">
        <v>0</v>
      </c>
      <c r="E86" s="30">
        <v>0</v>
      </c>
      <c r="F86" s="4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105632913</v>
      </c>
      <c r="D87" s="15">
        <f>SUM(D56:D85)</f>
        <v>104850829.48</v>
      </c>
      <c r="E87" s="15">
        <v>12147784</v>
      </c>
      <c r="F87" s="15">
        <f>SUM(F56:F85)</f>
        <v>12057846</v>
      </c>
      <c r="G87" s="15">
        <f>SUM(G56:G85)</f>
        <v>-782083.52</v>
      </c>
      <c r="H87" s="19">
        <f t="shared" si="2"/>
        <v>-7.4036548558980009E-3</v>
      </c>
      <c r="I87" s="25">
        <f t="shared" si="3"/>
        <v>0.1150000058158815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rgb="FF92D050"/>
  </sheetPr>
  <dimension ref="A1:J87"/>
  <sheetViews>
    <sheetView workbookViewId="0">
      <selection activeCell="D15" sqref="D15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"SHERIDAN COUNTY "&amp;D3</f>
        <v>SHERIDAN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249600556.06</v>
      </c>
      <c r="D6" s="17">
        <f>D25</f>
        <v>221991124.19999999</v>
      </c>
      <c r="E6" s="29">
        <v>23712145</v>
      </c>
      <c r="F6" s="17">
        <f>F25</f>
        <v>21089431</v>
      </c>
      <c r="G6" s="17">
        <f t="shared" ref="G6:G11" si="0">D6-C6</f>
        <v>-27609431.860000014</v>
      </c>
      <c r="H6" s="18">
        <f>IF(E6=0,"",F6/E6-1)</f>
        <v>-0.11060635804985164</v>
      </c>
      <c r="I6" s="22">
        <f>IF(D6=0,"N/A",F6/D6)</f>
        <v>9.5001235189023842E-2</v>
      </c>
    </row>
    <row r="7" spans="1:10">
      <c r="A7" s="1" t="s">
        <v>14</v>
      </c>
      <c r="B7" s="36" t="s">
        <v>70</v>
      </c>
      <c r="C7" s="29">
        <v>5705936159.9099998</v>
      </c>
      <c r="D7" s="17">
        <f>D42</f>
        <v>6431408048.4399996</v>
      </c>
      <c r="E7" s="29">
        <v>542064462</v>
      </c>
      <c r="F7" s="17">
        <f>F42</f>
        <v>610984014</v>
      </c>
      <c r="G7" s="17">
        <f t="shared" si="0"/>
        <v>725471888.52999973</v>
      </c>
      <c r="H7" s="18">
        <f t="shared" ref="H7:H14" si="1">IF(E7=0,"",F7/E7-1)</f>
        <v>0.12714272347926037</v>
      </c>
      <c r="I7" s="22">
        <f>IF(D7=0,"N/A",F7/D7)</f>
        <v>9.5000038778164625E-2</v>
      </c>
    </row>
    <row r="8" spans="1:10">
      <c r="A8" s="1" t="s">
        <v>17</v>
      </c>
      <c r="B8" s="36" t="s">
        <v>71</v>
      </c>
      <c r="C8" s="29">
        <v>167816595.91999999</v>
      </c>
      <c r="D8" s="17">
        <f>D49</f>
        <v>125761598</v>
      </c>
      <c r="E8" s="29">
        <v>15942582</v>
      </c>
      <c r="F8" s="17">
        <f>F49</f>
        <v>11947361</v>
      </c>
      <c r="G8" s="17">
        <f t="shared" si="0"/>
        <v>-42054997.919999987</v>
      </c>
      <c r="H8" s="18">
        <f t="shared" si="1"/>
        <v>-0.2506006241648937</v>
      </c>
      <c r="I8" s="22">
        <f>IF(D8=0,"N/A",F8/D8)</f>
        <v>9.5000073074771207E-2</v>
      </c>
    </row>
    <row r="9" spans="1:10">
      <c r="A9" s="1" t="s">
        <v>19</v>
      </c>
      <c r="B9" s="36" t="s">
        <v>20</v>
      </c>
      <c r="C9" s="29">
        <v>122208589</v>
      </c>
      <c r="D9" s="17">
        <f>D87</f>
        <v>116786533</v>
      </c>
      <c r="E9" s="29">
        <v>14053991</v>
      </c>
      <c r="F9" s="17">
        <f>F87</f>
        <v>13430454</v>
      </c>
      <c r="G9" s="17">
        <f t="shared" si="0"/>
        <v>-5422056</v>
      </c>
      <c r="H9" s="18">
        <f t="shared" si="1"/>
        <v>-4.4367254824626001E-2</v>
      </c>
      <c r="I9" s="22">
        <f>IF(D9=0,"N/A",F9/D9)</f>
        <v>0.11500002316191714</v>
      </c>
    </row>
    <row r="10" spans="1:10">
      <c r="B10" s="1" t="s">
        <v>23</v>
      </c>
      <c r="C10" s="29">
        <v>1695844</v>
      </c>
      <c r="D10" s="279">
        <f>'STATE ASSESSED'!C21</f>
        <v>1486910</v>
      </c>
      <c r="E10" s="29">
        <v>1695844</v>
      </c>
      <c r="F10" s="279">
        <f>D10</f>
        <v>1486910</v>
      </c>
      <c r="G10" s="17">
        <f t="shared" si="0"/>
        <v>-208934</v>
      </c>
      <c r="H10" s="18">
        <f t="shared" si="1"/>
        <v>-0.12320354938308009</v>
      </c>
      <c r="I10" s="22">
        <f>IF(D10=0,"N/A",F10/D10)</f>
        <v>1</v>
      </c>
    </row>
    <row r="11" spans="1:10">
      <c r="B11" s="1" t="s">
        <v>66</v>
      </c>
      <c r="C11" s="280">
        <v>226685735</v>
      </c>
      <c r="D11" s="279">
        <f>'STATE ASSESSED'!F21</f>
        <v>213696071</v>
      </c>
      <c r="E11" s="29">
        <v>25406857</v>
      </c>
      <c r="F11" s="279">
        <f>'STATE ASSESSED'!I21</f>
        <v>24015122</v>
      </c>
      <c r="G11" s="17">
        <f t="shared" si="0"/>
        <v>-12989664</v>
      </c>
      <c r="H11" s="18">
        <f>IF(E11=0,"",F11/E11-1)</f>
        <v>-5.4777928651308594E-2</v>
      </c>
      <c r="I11" s="22">
        <f>F11/D11</f>
        <v>0.11237980131136804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6245561900.8900003</v>
      </c>
      <c r="D13" s="15">
        <f>SUM(D6:D9)</f>
        <v>6895947303.6399994</v>
      </c>
      <c r="E13" s="15">
        <v>595773180</v>
      </c>
      <c r="F13" s="15">
        <f>SUM(F6:F9)</f>
        <v>657451260</v>
      </c>
      <c r="G13" s="15">
        <f>SUM(G6:G9)</f>
        <v>650385402.74999976</v>
      </c>
      <c r="H13" s="19">
        <f t="shared" si="1"/>
        <v>0.10352611038986348</v>
      </c>
      <c r="I13" s="21"/>
    </row>
    <row r="14" spans="1:10">
      <c r="B14" s="12" t="s">
        <v>74</v>
      </c>
      <c r="C14" s="16">
        <v>228381579</v>
      </c>
      <c r="D14" s="16">
        <f>SUM(D10:D11)</f>
        <v>215182981</v>
      </c>
      <c r="E14" s="16">
        <v>27102701</v>
      </c>
      <c r="F14" s="16">
        <f>SUM(F10:F11)</f>
        <v>25502032</v>
      </c>
      <c r="G14" s="16">
        <f>SUM(G10:G11)</f>
        <v>-13198598</v>
      </c>
      <c r="H14" s="20">
        <f t="shared" si="1"/>
        <v>-5.9059390427544489E-2</v>
      </c>
      <c r="I14" s="21"/>
    </row>
    <row r="15" spans="1:10">
      <c r="B15" s="7" t="s">
        <v>72</v>
      </c>
      <c r="C15" s="15">
        <v>6473943479.8900003</v>
      </c>
      <c r="D15" s="15">
        <f>SUM(D13:D14)</f>
        <v>7111130284.6399994</v>
      </c>
      <c r="E15" s="15">
        <v>622875881</v>
      </c>
      <c r="F15" s="15">
        <f>SUM(F13:F14)</f>
        <v>682953292</v>
      </c>
      <c r="G15" s="15">
        <f>SUM(G13:G14)</f>
        <v>637186804.74999976</v>
      </c>
      <c r="H15" s="19">
        <f>IF(E15=0,"",F15/E15-1)</f>
        <v>9.6451657276483971E-2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139561752</v>
      </c>
      <c r="D22" s="3">
        <v>118020998.34999999</v>
      </c>
      <c r="E22" s="29">
        <v>13258348</v>
      </c>
      <c r="F22" s="3">
        <v>11212037</v>
      </c>
      <c r="G22" s="17">
        <f>D22-C22</f>
        <v>-21540753.650000006</v>
      </c>
      <c r="H22" s="18">
        <f>IF(E22=0,"",F22/E22-1)</f>
        <v>-0.15434132517867238</v>
      </c>
      <c r="I22" s="22">
        <f>IF(D22=0,"N/A",F22/D22)</f>
        <v>9.5000357197029262E-2</v>
      </c>
    </row>
    <row r="23" spans="1:9">
      <c r="A23" s="1">
        <v>120</v>
      </c>
      <c r="B23" s="36" t="s">
        <v>76</v>
      </c>
      <c r="C23" s="29">
        <v>9202463</v>
      </c>
      <c r="D23" s="3">
        <v>7795120.6100000003</v>
      </c>
      <c r="E23" s="29">
        <v>874239</v>
      </c>
      <c r="F23" s="3">
        <v>740549</v>
      </c>
      <c r="G23" s="17">
        <f>D23-C23</f>
        <v>-1407342.3899999997</v>
      </c>
      <c r="H23" s="18">
        <f>IF(E23=0,"",F23/E23-1)</f>
        <v>-0.15292156950216129</v>
      </c>
      <c r="I23" s="22">
        <f>IF(D23=0,"N/A",F23/D23)</f>
        <v>9.5001608961634773E-2</v>
      </c>
    </row>
    <row r="24" spans="1:9">
      <c r="A24" s="28">
        <v>130</v>
      </c>
      <c r="B24" s="37" t="s">
        <v>77</v>
      </c>
      <c r="C24" s="30">
        <v>100836341.06</v>
      </c>
      <c r="D24" s="4">
        <v>96175005.24000001</v>
      </c>
      <c r="E24" s="30">
        <v>9579558</v>
      </c>
      <c r="F24" s="4">
        <v>9136845</v>
      </c>
      <c r="G24" s="26">
        <f>D24-C24</f>
        <v>-4661335.8199999928</v>
      </c>
      <c r="H24" s="23">
        <f>IF(E24=0,"",F24/E24-1)</f>
        <v>-4.6214345171249005E-2</v>
      </c>
      <c r="I24" s="24">
        <f>IF(D24=0,"N/A",F24/D24)</f>
        <v>9.5002282320645073E-2</v>
      </c>
    </row>
    <row r="25" spans="1:9">
      <c r="A25" s="7" t="s">
        <v>15</v>
      </c>
      <c r="B25" s="7" t="s">
        <v>16</v>
      </c>
      <c r="C25" s="15">
        <v>249600556.06</v>
      </c>
      <c r="D25" s="15">
        <f>SUM(D22:D24)</f>
        <v>221991124.19999999</v>
      </c>
      <c r="E25" s="15">
        <v>23712145</v>
      </c>
      <c r="F25" s="15">
        <f>SUM(F22:F24)</f>
        <v>21089431</v>
      </c>
      <c r="G25" s="15">
        <f>SUM(G22:G24)</f>
        <v>-27609431.859999999</v>
      </c>
      <c r="H25" s="19">
        <f>IF(E25=0,"",F25/E25-1)</f>
        <v>-0.11060635804985164</v>
      </c>
      <c r="I25" s="25">
        <f>IF(D25=0,"N/A",F25/D25)</f>
        <v>9.5001235189023842E-2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58209.207049000004</v>
      </c>
      <c r="D29" s="3">
        <v>58363.392369000001</v>
      </c>
      <c r="E29" s="31">
        <v>2397.5889567181034</v>
      </c>
      <c r="F29" s="27">
        <f>IF(D29&lt;&gt;0,D22/D29,0)</f>
        <v>2022.1750922876001</v>
      </c>
      <c r="G29" s="17">
        <f>D29-C29</f>
        <v>154.18531999999686</v>
      </c>
      <c r="H29" s="27">
        <f>F29-E29</f>
        <v>-375.41386443050328</v>
      </c>
      <c r="I29" s="2"/>
    </row>
    <row r="30" spans="1:9">
      <c r="A30" s="1">
        <v>120</v>
      </c>
      <c r="B30" s="36" t="s">
        <v>76</v>
      </c>
      <c r="C30" s="29">
        <v>24340.76</v>
      </c>
      <c r="D30" s="3">
        <v>23464.1</v>
      </c>
      <c r="E30" s="31">
        <v>378.06802252682337</v>
      </c>
      <c r="F30" s="27">
        <f>IF(D30&lt;&gt;0,D23/D30,0)</f>
        <v>332.2147710758137</v>
      </c>
      <c r="G30" s="17">
        <f>D30-C30</f>
        <v>-876.65999999999985</v>
      </c>
      <c r="H30" s="27">
        <f>F30-E30</f>
        <v>-45.853251451009669</v>
      </c>
      <c r="I30" s="2"/>
    </row>
    <row r="31" spans="1:9">
      <c r="A31" s="1">
        <v>130</v>
      </c>
      <c r="B31" s="36" t="s">
        <v>77</v>
      </c>
      <c r="C31" s="29">
        <v>919156.64290200011</v>
      </c>
      <c r="D31" s="3">
        <v>892224.82290200016</v>
      </c>
      <c r="E31" s="31">
        <v>109.70528455480151</v>
      </c>
      <c r="F31" s="27">
        <f>IF(D31&lt;&gt;0,D24/D31,0)</f>
        <v>107.7923442290998</v>
      </c>
      <c r="G31" s="17">
        <f>D31-C31</f>
        <v>-26931.819999999949</v>
      </c>
      <c r="H31" s="27">
        <f>F31-E31</f>
        <v>-1.9129403257017117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1470935392.3399999</v>
      </c>
      <c r="D38" s="3">
        <v>1689250055.5699997</v>
      </c>
      <c r="E38" s="29">
        <v>139739309</v>
      </c>
      <c r="F38" s="3">
        <v>160478892</v>
      </c>
      <c r="G38" s="17">
        <f>D38-C38</f>
        <v>218314663.22999978</v>
      </c>
      <c r="H38" s="18">
        <f>IF(E38=0,"",F38/E38-1)</f>
        <v>0.14841624127395669</v>
      </c>
      <c r="I38" s="22">
        <f>IF(D38=0,"N/A",F38/D38)</f>
        <v>9.5000080935826861E-2</v>
      </c>
    </row>
    <row r="39" spans="1:9">
      <c r="A39" s="1">
        <v>300</v>
      </c>
      <c r="B39" s="36" t="s">
        <v>64</v>
      </c>
      <c r="C39" s="29">
        <v>3051924250.29</v>
      </c>
      <c r="D39" s="3">
        <v>3525901436.2200003</v>
      </c>
      <c r="E39" s="29">
        <v>289932828</v>
      </c>
      <c r="F39" s="3">
        <v>334960692</v>
      </c>
      <c r="G39" s="17">
        <f>D39-C39</f>
        <v>473977185.93000031</v>
      </c>
      <c r="H39" s="18">
        <f>IF(E39=0,"",F39/E39-1)</f>
        <v>0.15530446935108699</v>
      </c>
      <c r="I39" s="22">
        <f>IF(D39=0,"N/A",F39/D39)</f>
        <v>9.5000015757417205E-2</v>
      </c>
    </row>
    <row r="40" spans="1:9">
      <c r="A40" s="1">
        <v>400</v>
      </c>
      <c r="B40" s="36" t="s">
        <v>62</v>
      </c>
      <c r="C40" s="29">
        <v>394913656.01999998</v>
      </c>
      <c r="D40" s="3">
        <v>394632715.44999999</v>
      </c>
      <c r="E40" s="29">
        <v>37516846</v>
      </c>
      <c r="F40" s="3">
        <v>37490162</v>
      </c>
      <c r="G40" s="17">
        <f>D40-C40</f>
        <v>-280940.56999999285</v>
      </c>
      <c r="H40" s="18">
        <f>IF(E40=0,"",F40/E40-1)</f>
        <v>-7.1125381915104757E-4</v>
      </c>
      <c r="I40" s="22">
        <f>IF(D40=0,"N/A",F40/D40)</f>
        <v>9.500013691781721E-2</v>
      </c>
    </row>
    <row r="41" spans="1:9">
      <c r="A41" s="28">
        <v>500</v>
      </c>
      <c r="B41" s="37" t="s">
        <v>63</v>
      </c>
      <c r="C41" s="30">
        <v>788162861.26000011</v>
      </c>
      <c r="D41" s="4">
        <v>821623841.20000005</v>
      </c>
      <c r="E41" s="30">
        <v>74875479</v>
      </c>
      <c r="F41" s="4">
        <v>78054268</v>
      </c>
      <c r="G41" s="26">
        <f>D41-C41</f>
        <v>33460979.939999938</v>
      </c>
      <c r="H41" s="23">
        <f>IF(E41=0,"",F41/E41-1)</f>
        <v>4.2454339423992238E-2</v>
      </c>
      <c r="I41" s="24">
        <f>IF(D41=0,"N/A",F41/D41)</f>
        <v>9.5000003755976684E-2</v>
      </c>
    </row>
    <row r="42" spans="1:9">
      <c r="A42" s="7" t="s">
        <v>14</v>
      </c>
      <c r="B42" s="7" t="s">
        <v>69</v>
      </c>
      <c r="C42" s="15">
        <v>5705936159.9099998</v>
      </c>
      <c r="D42" s="15">
        <f>SUM(D38:D41)</f>
        <v>6431408048.4399996</v>
      </c>
      <c r="E42" s="15">
        <v>542064462</v>
      </c>
      <c r="F42" s="15">
        <f>SUM(F38:F41)</f>
        <v>610984014</v>
      </c>
      <c r="G42" s="15">
        <f>SUM(G38:G41)</f>
        <v>725471888.53000009</v>
      </c>
      <c r="H42" s="19">
        <f>IF(E42=0,"",F42/E42-1)</f>
        <v>0.12714272347926037</v>
      </c>
      <c r="I42" s="25">
        <f>IF(D42=0,"N/A",F42/D42)</f>
        <v>9.5000038778164625E-2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15320294.92</v>
      </c>
      <c r="D47" s="3">
        <v>19335096</v>
      </c>
      <c r="E47" s="29">
        <v>1455422</v>
      </c>
      <c r="F47" s="3">
        <v>1836842</v>
      </c>
      <c r="G47" s="17">
        <f>D47-C47</f>
        <v>4014801.08</v>
      </c>
      <c r="H47" s="18">
        <f>IF(E47=0,"",F47/E47-1)</f>
        <v>0.26206832107801037</v>
      </c>
      <c r="I47" s="22">
        <f>IF(D47=0,"N/A",F47/D47)</f>
        <v>9.5000407549049662E-2</v>
      </c>
    </row>
    <row r="48" spans="1:9">
      <c r="A48" s="28">
        <v>730</v>
      </c>
      <c r="B48" s="37" t="s">
        <v>67</v>
      </c>
      <c r="C48" s="30">
        <v>152496301</v>
      </c>
      <c r="D48" s="4">
        <v>106426502</v>
      </c>
      <c r="E48" s="30">
        <v>14487160</v>
      </c>
      <c r="F48" s="4">
        <v>10110519</v>
      </c>
      <c r="G48" s="26">
        <f>D48-C48</f>
        <v>-46069799</v>
      </c>
      <c r="H48" s="23">
        <f>IF(E48=0,"",F48/E48-1)</f>
        <v>-0.30210482937994754</v>
      </c>
      <c r="I48" s="24">
        <f>IF(D48=0,"N/A",F48/D48)</f>
        <v>9.5000012308964168E-2</v>
      </c>
    </row>
    <row r="49" spans="1:9">
      <c r="A49" s="7" t="s">
        <v>17</v>
      </c>
      <c r="B49" s="7" t="s">
        <v>68</v>
      </c>
      <c r="C49" s="15">
        <v>167816595.91999999</v>
      </c>
      <c r="D49" s="15">
        <f>SUM(D47:D48)</f>
        <v>125761598</v>
      </c>
      <c r="E49" s="15">
        <v>15942582</v>
      </c>
      <c r="F49" s="15">
        <f>SUM(F47:F48)</f>
        <v>11947361</v>
      </c>
      <c r="G49" s="15">
        <f>SUM(G47:G48)</f>
        <v>-42054997.920000002</v>
      </c>
      <c r="H49" s="19">
        <f>IF(E49=0,"",F49/E49-1)</f>
        <v>-0.2506006241648937</v>
      </c>
      <c r="I49" s="25">
        <f>IF(D49=0,"N/A",F49/D49)</f>
        <v>9.5000073074771207E-2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8251881</v>
      </c>
      <c r="D57" s="3">
        <v>6853884</v>
      </c>
      <c r="E57" s="29">
        <v>948967</v>
      </c>
      <c r="F57" s="3">
        <v>788198</v>
      </c>
      <c r="G57" s="17">
        <f t="shared" ref="G57:G86" si="4">D57-C57</f>
        <v>-1397997</v>
      </c>
      <c r="H57" s="18">
        <f t="shared" si="2"/>
        <v>-0.16941474255690658</v>
      </c>
      <c r="I57" s="22">
        <f t="shared" si="3"/>
        <v>0.1150001955095826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7417125</v>
      </c>
      <c r="D59" s="3">
        <v>6273452</v>
      </c>
      <c r="E59" s="29">
        <v>852970</v>
      </c>
      <c r="F59" s="3">
        <v>721447</v>
      </c>
      <c r="G59" s="17">
        <f t="shared" si="4"/>
        <v>-1143673</v>
      </c>
      <c r="H59" s="18">
        <f t="shared" si="2"/>
        <v>-0.15419416861085389</v>
      </c>
      <c r="I59" s="22">
        <f t="shared" si="3"/>
        <v>0.11500000318803746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2118972</v>
      </c>
      <c r="D64" s="3">
        <v>2042774</v>
      </c>
      <c r="E64" s="29">
        <v>243682</v>
      </c>
      <c r="F64" s="3">
        <v>234919</v>
      </c>
      <c r="G64" s="17">
        <f t="shared" si="4"/>
        <v>-76198</v>
      </c>
      <c r="H64" s="18">
        <f t="shared" si="2"/>
        <v>-3.5960801372280304E-2</v>
      </c>
      <c r="I64" s="22">
        <f t="shared" si="3"/>
        <v>0.11499999510469587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86440</v>
      </c>
      <c r="D66" s="3">
        <v>0</v>
      </c>
      <c r="E66" s="29">
        <v>9941</v>
      </c>
      <c r="F66" s="3">
        <v>0</v>
      </c>
      <c r="G66" s="17">
        <f t="shared" si="4"/>
        <v>-86440</v>
      </c>
      <c r="H66" s="18">
        <f t="shared" si="2"/>
        <v>-1</v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38442</v>
      </c>
      <c r="D67" s="3">
        <v>0</v>
      </c>
      <c r="E67" s="29">
        <v>4421</v>
      </c>
      <c r="F67" s="3">
        <v>0</v>
      </c>
      <c r="G67" s="17">
        <f t="shared" si="4"/>
        <v>-38442</v>
      </c>
      <c r="H67" s="18">
        <f t="shared" si="2"/>
        <v>-1</v>
      </c>
      <c r="I67" s="22" t="str">
        <f t="shared" si="3"/>
        <v>N/A</v>
      </c>
    </row>
    <row r="68" spans="1:9">
      <c r="A68" s="1">
        <v>513</v>
      </c>
      <c r="B68" s="1" t="s">
        <v>38</v>
      </c>
      <c r="C68" s="29">
        <v>9921015</v>
      </c>
      <c r="D68" s="3">
        <v>9359855</v>
      </c>
      <c r="E68" s="29">
        <v>1140916</v>
      </c>
      <c r="F68" s="3">
        <v>1076383</v>
      </c>
      <c r="G68" s="17">
        <f t="shared" si="4"/>
        <v>-561160</v>
      </c>
      <c r="H68" s="18">
        <f t="shared" si="2"/>
        <v>-5.6562446315066128E-2</v>
      </c>
      <c r="I68" s="22">
        <f t="shared" si="3"/>
        <v>0.11499996527723987</v>
      </c>
    </row>
    <row r="69" spans="1:9">
      <c r="A69" s="1">
        <v>514</v>
      </c>
      <c r="B69" s="1" t="s">
        <v>39</v>
      </c>
      <c r="C69" s="29">
        <v>57706813</v>
      </c>
      <c r="D69" s="3">
        <v>56868928</v>
      </c>
      <c r="E69" s="29">
        <v>6636284</v>
      </c>
      <c r="F69" s="3">
        <v>6539926</v>
      </c>
      <c r="G69" s="17">
        <f t="shared" si="4"/>
        <v>-837885</v>
      </c>
      <c r="H69" s="18">
        <f t="shared" si="2"/>
        <v>-1.451987286861145E-2</v>
      </c>
      <c r="I69" s="22">
        <f t="shared" si="3"/>
        <v>0.11499998733930768</v>
      </c>
    </row>
    <row r="70" spans="1:9">
      <c r="A70" s="1">
        <v>515</v>
      </c>
      <c r="B70" s="1" t="s">
        <v>40</v>
      </c>
      <c r="C70" s="29">
        <v>12972058</v>
      </c>
      <c r="D70" s="3">
        <v>15596971</v>
      </c>
      <c r="E70" s="29">
        <v>1491787</v>
      </c>
      <c r="F70" s="3">
        <v>1793652</v>
      </c>
      <c r="G70" s="17">
        <f t="shared" si="4"/>
        <v>2624913</v>
      </c>
      <c r="H70" s="18">
        <f t="shared" si="2"/>
        <v>0.20235127400895703</v>
      </c>
      <c r="I70" s="22">
        <f t="shared" si="3"/>
        <v>0.11500002147852939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4285307</v>
      </c>
      <c r="D77" s="3">
        <v>4048247</v>
      </c>
      <c r="E77" s="29">
        <v>492811</v>
      </c>
      <c r="F77" s="3">
        <v>465550</v>
      </c>
      <c r="G77" s="17">
        <f t="shared" si="4"/>
        <v>-237060</v>
      </c>
      <c r="H77" s="18">
        <f t="shared" si="2"/>
        <v>-5.5317352899996175E-2</v>
      </c>
      <c r="I77" s="22">
        <f t="shared" si="3"/>
        <v>0.11500039399769826</v>
      </c>
    </row>
    <row r="78" spans="1:9">
      <c r="A78" s="1">
        <v>523</v>
      </c>
      <c r="B78" s="1" t="s">
        <v>21</v>
      </c>
      <c r="C78" s="29">
        <v>5542439</v>
      </c>
      <c r="D78" s="3">
        <v>5626896</v>
      </c>
      <c r="E78" s="29">
        <v>637381</v>
      </c>
      <c r="F78" s="3">
        <v>647093</v>
      </c>
      <c r="G78" s="17">
        <f t="shared" si="4"/>
        <v>84457</v>
      </c>
      <c r="H78" s="18">
        <f t="shared" si="2"/>
        <v>1.5237354110022139E-2</v>
      </c>
      <c r="I78" s="22">
        <f t="shared" si="3"/>
        <v>0.114999992891285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74651</v>
      </c>
      <c r="D80" s="3">
        <v>547711</v>
      </c>
      <c r="E80" s="29">
        <v>8585</v>
      </c>
      <c r="F80" s="3">
        <v>62987</v>
      </c>
      <c r="G80" s="17">
        <f t="shared" si="4"/>
        <v>473060</v>
      </c>
      <c r="H80" s="18">
        <f t="shared" si="2"/>
        <v>6.3368666278392549</v>
      </c>
      <c r="I80" s="22">
        <f t="shared" si="3"/>
        <v>0.11500042905839028</v>
      </c>
    </row>
    <row r="81" spans="1:9">
      <c r="A81" s="1">
        <v>526</v>
      </c>
      <c r="B81" s="1" t="s">
        <v>47</v>
      </c>
      <c r="C81" s="29">
        <v>10680129</v>
      </c>
      <c r="D81" s="3">
        <v>8720015</v>
      </c>
      <c r="E81" s="29">
        <v>1228215</v>
      </c>
      <c r="F81" s="3">
        <v>1002802</v>
      </c>
      <c r="G81" s="17">
        <f t="shared" si="4"/>
        <v>-1960114</v>
      </c>
      <c r="H81" s="18">
        <f t="shared" si="2"/>
        <v>-0.18352894240829176</v>
      </c>
      <c r="I81" s="22">
        <f t="shared" si="3"/>
        <v>0.115000031536643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2265517</v>
      </c>
      <c r="D83" s="3">
        <v>0</v>
      </c>
      <c r="E83" s="29">
        <v>260534</v>
      </c>
      <c r="F83" s="3">
        <v>0</v>
      </c>
      <c r="G83" s="17">
        <f t="shared" si="4"/>
        <v>-2265517</v>
      </c>
      <c r="H83" s="18">
        <f t="shared" si="2"/>
        <v>-1</v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847800</v>
      </c>
      <c r="D85" s="3">
        <v>847800</v>
      </c>
      <c r="E85" s="29">
        <v>97497</v>
      </c>
      <c r="F85" s="3">
        <v>97497</v>
      </c>
      <c r="G85" s="17">
        <f t="shared" si="4"/>
        <v>0</v>
      </c>
      <c r="H85" s="18">
        <f t="shared" si="2"/>
        <v>0</v>
      </c>
      <c r="I85" s="22">
        <f t="shared" si="3"/>
        <v>0.115</v>
      </c>
    </row>
    <row r="86" spans="1:9">
      <c r="A86" s="28">
        <v>532</v>
      </c>
      <c r="B86" s="28" t="s">
        <v>52</v>
      </c>
      <c r="C86" s="30">
        <v>0</v>
      </c>
      <c r="D86" s="4">
        <v>0</v>
      </c>
      <c r="E86" s="30">
        <v>0</v>
      </c>
      <c r="F86" s="4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122208589</v>
      </c>
      <c r="D87" s="15">
        <f>SUM(D56:D85)</f>
        <v>116786533</v>
      </c>
      <c r="E87" s="15">
        <v>14053991</v>
      </c>
      <c r="F87" s="15">
        <f>SUM(F56:F85)</f>
        <v>13430454</v>
      </c>
      <c r="G87" s="15">
        <f>SUM(G56:G85)</f>
        <v>-5422056</v>
      </c>
      <c r="H87" s="19">
        <f t="shared" si="2"/>
        <v>-4.4367254824626001E-2</v>
      </c>
      <c r="I87" s="25">
        <f t="shared" si="3"/>
        <v>0.11500002316191714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rgb="FF92D050"/>
  </sheetPr>
  <dimension ref="A1:J89"/>
  <sheetViews>
    <sheetView topLeftCell="A48" workbookViewId="0">
      <selection activeCell="F56" sqref="F56:F86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"SUBLETTE COUNTY "&amp;D3</f>
        <v>SUBLETTE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170955871</v>
      </c>
      <c r="D6" s="17">
        <f>D25</f>
        <v>151975658</v>
      </c>
      <c r="E6" s="29">
        <v>16240849</v>
      </c>
      <c r="F6" s="17">
        <f>F25</f>
        <v>14437779</v>
      </c>
      <c r="G6" s="17">
        <f t="shared" ref="G6:G11" si="0">D6-C6</f>
        <v>-18980213</v>
      </c>
      <c r="H6" s="18">
        <f>IF(E6=0,"",F6/E6-1)</f>
        <v>-0.11102067385762904</v>
      </c>
      <c r="I6" s="22">
        <f>IF(D6=0,"N/A",F6/D6)</f>
        <v>9.5000602004302562E-2</v>
      </c>
    </row>
    <row r="7" spans="1:10">
      <c r="A7" s="1" t="s">
        <v>14</v>
      </c>
      <c r="B7" s="36" t="s">
        <v>70</v>
      </c>
      <c r="C7" s="29">
        <v>1960709291.2900002</v>
      </c>
      <c r="D7" s="17">
        <f>D42</f>
        <v>2312336185.8600001</v>
      </c>
      <c r="E7" s="29">
        <v>186267751</v>
      </c>
      <c r="F7" s="17">
        <f>F42</f>
        <v>219672210</v>
      </c>
      <c r="G7" s="17">
        <f t="shared" si="0"/>
        <v>351626894.56999993</v>
      </c>
      <c r="H7" s="18">
        <f t="shared" ref="H7:H14" si="1">IF(E7=0,"",F7/E7-1)</f>
        <v>0.17933570798307441</v>
      </c>
      <c r="I7" s="22">
        <f>IF(D7=0,"N/A",F7/D7)</f>
        <v>9.5000117778418922E-2</v>
      </c>
    </row>
    <row r="8" spans="1:10">
      <c r="A8" s="1" t="s">
        <v>17</v>
      </c>
      <c r="B8" s="36" t="s">
        <v>71</v>
      </c>
      <c r="C8" s="29">
        <v>99147838.150000006</v>
      </c>
      <c r="D8" s="17">
        <f>D49</f>
        <v>75194681</v>
      </c>
      <c r="E8" s="29">
        <v>9419032</v>
      </c>
      <c r="F8" s="17">
        <f>F49</f>
        <v>7143496</v>
      </c>
      <c r="G8" s="17">
        <f t="shared" si="0"/>
        <v>-23953157.150000006</v>
      </c>
      <c r="H8" s="18">
        <f t="shared" si="1"/>
        <v>-0.24158915693247462</v>
      </c>
      <c r="I8" s="22">
        <f>IF(D8=0,"N/A",F8/D8)</f>
        <v>9.500001735495095E-2</v>
      </c>
    </row>
    <row r="9" spans="1:10">
      <c r="A9" s="1" t="s">
        <v>19</v>
      </c>
      <c r="B9" s="36" t="s">
        <v>20</v>
      </c>
      <c r="C9" s="29">
        <v>1667540840</v>
      </c>
      <c r="D9" s="17">
        <f>D87</f>
        <v>1653744852.24</v>
      </c>
      <c r="E9" s="29">
        <v>191767202</v>
      </c>
      <c r="F9" s="17">
        <f>F87</f>
        <v>190180663</v>
      </c>
      <c r="G9" s="17">
        <f t="shared" si="0"/>
        <v>-13795987.75999999</v>
      </c>
      <c r="H9" s="18">
        <f t="shared" si="1"/>
        <v>-8.273255194076401E-3</v>
      </c>
      <c r="I9" s="22">
        <f>IF(D9=0,"N/A",F9/D9)</f>
        <v>0.11500000301884537</v>
      </c>
    </row>
    <row r="10" spans="1:10">
      <c r="B10" s="1" t="s">
        <v>23</v>
      </c>
      <c r="C10" s="29">
        <v>1313780448</v>
      </c>
      <c r="D10" s="279">
        <f>'STATE ASSESSED'!C22</f>
        <v>1598918790</v>
      </c>
      <c r="E10" s="29">
        <v>1313780448</v>
      </c>
      <c r="F10" s="279">
        <f>D10</f>
        <v>1598918790</v>
      </c>
      <c r="G10" s="17">
        <f t="shared" si="0"/>
        <v>285138342</v>
      </c>
      <c r="H10" s="18">
        <f t="shared" si="1"/>
        <v>0.21703652420316732</v>
      </c>
      <c r="I10" s="22">
        <f>IF(D10=0,"N/A",F10/D10)</f>
        <v>1</v>
      </c>
    </row>
    <row r="11" spans="1:10">
      <c r="B11" s="1" t="s">
        <v>66</v>
      </c>
      <c r="C11" s="280">
        <v>69157097</v>
      </c>
      <c r="D11" s="279">
        <f>'STATE ASSESSED'!F22</f>
        <v>68741292</v>
      </c>
      <c r="E11" s="29">
        <v>7731891</v>
      </c>
      <c r="F11" s="279">
        <f>'STATE ASSESSED'!I22</f>
        <v>7700330</v>
      </c>
      <c r="G11" s="17">
        <f t="shared" si="0"/>
        <v>-415805</v>
      </c>
      <c r="H11" s="18">
        <f>IF(E11=0,"",F11/E11-1)</f>
        <v>-4.0819251073249685E-3</v>
      </c>
      <c r="I11" s="22">
        <f>F11/D11</f>
        <v>0.11201898852875794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3898353840.4400001</v>
      </c>
      <c r="D13" s="15">
        <f>SUM(D6:D9)</f>
        <v>4193251377.1000004</v>
      </c>
      <c r="E13" s="15">
        <v>403694834</v>
      </c>
      <c r="F13" s="15">
        <f>SUM(F6:F9)</f>
        <v>431434148</v>
      </c>
      <c r="G13" s="15">
        <f>SUM(G6:G9)</f>
        <v>294897536.65999997</v>
      </c>
      <c r="H13" s="19">
        <f t="shared" si="1"/>
        <v>6.8713571895745451E-2</v>
      </c>
      <c r="I13" s="21"/>
    </row>
    <row r="14" spans="1:10">
      <c r="B14" s="12" t="s">
        <v>74</v>
      </c>
      <c r="C14" s="16">
        <v>1382937545</v>
      </c>
      <c r="D14" s="16">
        <f>SUM(D10:D11)</f>
        <v>1667660082</v>
      </c>
      <c r="E14" s="16">
        <v>1321512339</v>
      </c>
      <c r="F14" s="16">
        <f>SUM(F10:F11)</f>
        <v>1606619120</v>
      </c>
      <c r="G14" s="16">
        <f>SUM(G10:G11)</f>
        <v>284722537</v>
      </c>
      <c r="H14" s="20">
        <f t="shared" si="1"/>
        <v>0.21574280662089218</v>
      </c>
      <c r="I14" s="21"/>
    </row>
    <row r="15" spans="1:10">
      <c r="B15" s="7" t="s">
        <v>72</v>
      </c>
      <c r="C15" s="15">
        <v>5281291385.4400005</v>
      </c>
      <c r="D15" s="15">
        <f>SUM(D13:D14)</f>
        <v>5860911459.1000004</v>
      </c>
      <c r="E15" s="15">
        <v>1725207173</v>
      </c>
      <c r="F15" s="15">
        <f>SUM(F13:F14)</f>
        <v>2038053268</v>
      </c>
      <c r="G15" s="15">
        <f>SUM(G13:G14)</f>
        <v>579620073.65999997</v>
      </c>
      <c r="H15" s="19">
        <f>IF(E15=0,"",F15/E15-1)</f>
        <v>0.18133827629291921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64381414</v>
      </c>
      <c r="D22" s="3">
        <v>52771164</v>
      </c>
      <c r="E22" s="29">
        <v>6116246</v>
      </c>
      <c r="F22" s="3">
        <v>5013265</v>
      </c>
      <c r="G22" s="17">
        <f>D22-C22</f>
        <v>-11610250</v>
      </c>
      <c r="H22" s="18">
        <f>IF(E22=0,"",F22/E22-1)</f>
        <v>-0.18033627162805421</v>
      </c>
      <c r="I22" s="22">
        <f>IF(D22=0,"N/A",F22/D22)</f>
        <v>9.5000083757864423E-2</v>
      </c>
    </row>
    <row r="23" spans="1:9">
      <c r="A23" s="1">
        <v>120</v>
      </c>
      <c r="B23" s="36" t="s">
        <v>76</v>
      </c>
      <c r="C23" s="29">
        <v>106917</v>
      </c>
      <c r="D23" s="3">
        <v>83650</v>
      </c>
      <c r="E23" s="29">
        <v>10161</v>
      </c>
      <c r="F23" s="3">
        <v>7946</v>
      </c>
      <c r="G23" s="17">
        <f>D23-C23</f>
        <v>-23267</v>
      </c>
      <c r="H23" s="18">
        <f>IF(E23=0,"",F23/E23-1)</f>
        <v>-0.21799035527999211</v>
      </c>
      <c r="I23" s="22">
        <f>IF(D23=0,"N/A",F23/D23)</f>
        <v>9.4991034070531985E-2</v>
      </c>
    </row>
    <row r="24" spans="1:9">
      <c r="A24" s="28">
        <v>130</v>
      </c>
      <c r="B24" s="37" t="s">
        <v>77</v>
      </c>
      <c r="C24" s="30">
        <v>106467540</v>
      </c>
      <c r="D24" s="4">
        <v>99120844</v>
      </c>
      <c r="E24" s="30">
        <v>10114442</v>
      </c>
      <c r="F24" s="4">
        <v>9416568</v>
      </c>
      <c r="G24" s="26">
        <f>D24-C24</f>
        <v>-7346696</v>
      </c>
      <c r="H24" s="23">
        <f>IF(E24=0,"",F24/E24-1)</f>
        <v>-6.8997775655839422E-2</v>
      </c>
      <c r="I24" s="24">
        <f>IF(D24=0,"N/A",F24/D24)</f>
        <v>9.5000885989227457E-2</v>
      </c>
    </row>
    <row r="25" spans="1:9">
      <c r="A25" s="7" t="s">
        <v>15</v>
      </c>
      <c r="B25" s="7" t="s">
        <v>16</v>
      </c>
      <c r="C25" s="15">
        <v>170955871</v>
      </c>
      <c r="D25" s="15">
        <f>SUM(D22:D24)</f>
        <v>151975658</v>
      </c>
      <c r="E25" s="15">
        <v>16240849</v>
      </c>
      <c r="F25" s="15">
        <f>SUM(F22:F24)</f>
        <v>14437779</v>
      </c>
      <c r="G25" s="15">
        <f>SUM(G22:G24)</f>
        <v>-18980213</v>
      </c>
      <c r="H25" s="19">
        <f>IF(E25=0,"",F25/E25-1)</f>
        <v>-0.11102067385762904</v>
      </c>
      <c r="I25" s="25">
        <f>IF(D25=0,"N/A",F25/D25)</f>
        <v>9.5000602004302562E-2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89023.249978000007</v>
      </c>
      <c r="D29" s="3">
        <v>89131.459977999999</v>
      </c>
      <c r="E29" s="31">
        <v>723.1977490813955</v>
      </c>
      <c r="F29" s="27">
        <f>IF(D29&lt;&gt;0,D22/D29,0)</f>
        <v>592.05990806192699</v>
      </c>
      <c r="G29" s="17">
        <f>D29-C29</f>
        <v>108.20999999999185</v>
      </c>
      <c r="H29" s="27">
        <f>F29-E29</f>
        <v>-131.13784101946851</v>
      </c>
      <c r="I29" s="2"/>
    </row>
    <row r="30" spans="1:9">
      <c r="A30" s="1">
        <v>120</v>
      </c>
      <c r="B30" s="36" t="s">
        <v>76</v>
      </c>
      <c r="C30" s="29">
        <v>501</v>
      </c>
      <c r="D30" s="3">
        <v>435</v>
      </c>
      <c r="E30" s="31">
        <v>213.40718562874252</v>
      </c>
      <c r="F30" s="27">
        <f>IF(D30&lt;&gt;0,D23/D30,0)</f>
        <v>192.29885057471265</v>
      </c>
      <c r="G30" s="17">
        <f>D30-C30</f>
        <v>-66</v>
      </c>
      <c r="H30" s="27">
        <f>F30-E30</f>
        <v>-21.10833505402988</v>
      </c>
      <c r="I30" s="2"/>
    </row>
    <row r="31" spans="1:9">
      <c r="A31" s="1">
        <v>130</v>
      </c>
      <c r="B31" s="36" t="s">
        <v>77</v>
      </c>
      <c r="C31" s="29">
        <v>454852.02810499992</v>
      </c>
      <c r="D31" s="3">
        <v>455788.82091399998</v>
      </c>
      <c r="E31" s="31">
        <v>234.07071623614394</v>
      </c>
      <c r="F31" s="27">
        <f>IF(D31&lt;&gt;0,D24/D31,0)</f>
        <v>217.4709853594731</v>
      </c>
      <c r="G31" s="17">
        <f>D31-C31</f>
        <v>936.79280900006415</v>
      </c>
      <c r="H31" s="27">
        <f>F31-E31</f>
        <v>-16.599730876670833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522779852.42000002</v>
      </c>
      <c r="D38" s="3">
        <v>614988775.75999987</v>
      </c>
      <c r="E38" s="29">
        <v>49664414</v>
      </c>
      <c r="F38" s="3">
        <v>58424184</v>
      </c>
      <c r="G38" s="17">
        <f>D38-C38</f>
        <v>92208923.339999855</v>
      </c>
      <c r="H38" s="18">
        <f>IF(E38=0,"",F38/E38-1)</f>
        <v>0.17637920785695771</v>
      </c>
      <c r="I38" s="22">
        <f>IF(D38=0,"N/A",F38/D38)</f>
        <v>9.5000407003850929E-2</v>
      </c>
    </row>
    <row r="39" spans="1:9">
      <c r="A39" s="1">
        <v>300</v>
      </c>
      <c r="B39" s="36" t="s">
        <v>64</v>
      </c>
      <c r="C39" s="29">
        <v>1172274220.8700001</v>
      </c>
      <c r="D39" s="3">
        <v>1420423748.1000001</v>
      </c>
      <c r="E39" s="29">
        <v>111366073</v>
      </c>
      <c r="F39" s="3">
        <v>134940276</v>
      </c>
      <c r="G39" s="17">
        <f>D39-C39</f>
        <v>248149527.23000002</v>
      </c>
      <c r="H39" s="18">
        <f>IF(E39=0,"",F39/E39-1)</f>
        <v>0.21168208921221465</v>
      </c>
      <c r="I39" s="22">
        <f>IF(D39=0,"N/A",F39/D39)</f>
        <v>9.5000014031376215E-2</v>
      </c>
    </row>
    <row r="40" spans="1:9">
      <c r="A40" s="1">
        <v>400</v>
      </c>
      <c r="B40" s="36" t="s">
        <v>62</v>
      </c>
      <c r="C40" s="29">
        <v>85544521</v>
      </c>
      <c r="D40" s="3">
        <v>88090051</v>
      </c>
      <c r="E40" s="29">
        <v>8126753</v>
      </c>
      <c r="F40" s="3">
        <v>8368563</v>
      </c>
      <c r="G40" s="17">
        <f>D40-C40</f>
        <v>2545530</v>
      </c>
      <c r="H40" s="18">
        <f>IF(E40=0,"",F40/E40-1)</f>
        <v>2.975481105430422E-2</v>
      </c>
      <c r="I40" s="22">
        <f>IF(D40=0,"N/A",F40/D40)</f>
        <v>9.5000092575721173E-2</v>
      </c>
    </row>
    <row r="41" spans="1:9">
      <c r="A41" s="28">
        <v>500</v>
      </c>
      <c r="B41" s="37" t="s">
        <v>63</v>
      </c>
      <c r="C41" s="30">
        <v>180110697</v>
      </c>
      <c r="D41" s="4">
        <v>188833611</v>
      </c>
      <c r="E41" s="30">
        <v>17110511</v>
      </c>
      <c r="F41" s="4">
        <v>17939187</v>
      </c>
      <c r="G41" s="26">
        <f>D41-C41</f>
        <v>8722914</v>
      </c>
      <c r="H41" s="23">
        <f>IF(E41=0,"",F41/E41-1)</f>
        <v>4.8430815421000473E-2</v>
      </c>
      <c r="I41" s="24">
        <f>IF(D41=0,"N/A",F41/D41)</f>
        <v>9.499996798769049E-2</v>
      </c>
    </row>
    <row r="42" spans="1:9">
      <c r="A42" s="7" t="s">
        <v>14</v>
      </c>
      <c r="B42" s="7" t="s">
        <v>69</v>
      </c>
      <c r="C42" s="15">
        <v>1960709291.2900002</v>
      </c>
      <c r="D42" s="15">
        <f>SUM(D38:D41)</f>
        <v>2312336185.8600001</v>
      </c>
      <c r="E42" s="15">
        <v>186267751</v>
      </c>
      <c r="F42" s="15">
        <f>SUM(F38:F41)</f>
        <v>219672210</v>
      </c>
      <c r="G42" s="15">
        <f>SUM(G38:G41)</f>
        <v>351626894.56999987</v>
      </c>
      <c r="H42" s="19">
        <f>IF(E42=0,"",F42/E42-1)</f>
        <v>0.17933570798307441</v>
      </c>
      <c r="I42" s="25">
        <f>IF(D42=0,"N/A",F42/D42)</f>
        <v>9.5000117778418922E-2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12655176.15</v>
      </c>
      <c r="D47" s="3">
        <v>15444149</v>
      </c>
      <c r="E47" s="29">
        <v>1202232</v>
      </c>
      <c r="F47" s="3">
        <v>1467195</v>
      </c>
      <c r="G47" s="17">
        <f>D47-C47</f>
        <v>2788972.8499999996</v>
      </c>
      <c r="H47" s="18">
        <f>IF(E47=0,"",F47/E47-1)</f>
        <v>0.22039256982013455</v>
      </c>
      <c r="I47" s="22">
        <f>IF(D47=0,"N/A",F47/D47)</f>
        <v>9.5000054713276855E-2</v>
      </c>
    </row>
    <row r="48" spans="1:9">
      <c r="A48" s="28">
        <v>730</v>
      </c>
      <c r="B48" s="37" t="s">
        <v>67</v>
      </c>
      <c r="C48" s="30">
        <v>86492662</v>
      </c>
      <c r="D48" s="4">
        <v>59750532</v>
      </c>
      <c r="E48" s="30">
        <v>8216800</v>
      </c>
      <c r="F48" s="4">
        <v>5676301</v>
      </c>
      <c r="G48" s="26">
        <f>D48-C48</f>
        <v>-26742130</v>
      </c>
      <c r="H48" s="23">
        <f>IF(E48=0,"",F48/E48-1)</f>
        <v>-0.30918350209327228</v>
      </c>
      <c r="I48" s="24">
        <f>IF(D48=0,"N/A",F48/D48)</f>
        <v>9.5000007698676225E-2</v>
      </c>
    </row>
    <row r="49" spans="1:9">
      <c r="A49" s="7" t="s">
        <v>17</v>
      </c>
      <c r="B49" s="7" t="s">
        <v>68</v>
      </c>
      <c r="C49" s="15">
        <v>99147838.150000006</v>
      </c>
      <c r="D49" s="15">
        <f>SUM(D47:D48)</f>
        <v>75194681</v>
      </c>
      <c r="E49" s="15">
        <v>9419032</v>
      </c>
      <c r="F49" s="15">
        <f>SUM(F47:F48)</f>
        <v>7143496</v>
      </c>
      <c r="G49" s="15">
        <f>SUM(G47:G48)</f>
        <v>-23953157.149999999</v>
      </c>
      <c r="H49" s="19">
        <f>IF(E49=0,"",F49/E49-1)</f>
        <v>-0.24158915693247462</v>
      </c>
      <c r="I49" s="25">
        <f>IF(D49=0,"N/A",F49/D49)</f>
        <v>9.500001735495095E-2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729721</v>
      </c>
      <c r="D57" s="3">
        <v>765594</v>
      </c>
      <c r="E57" s="29">
        <v>83918</v>
      </c>
      <c r="F57" s="3">
        <v>88043</v>
      </c>
      <c r="G57" s="17">
        <f t="shared" ref="G57:G86" si="4">D57-C57</f>
        <v>35873</v>
      </c>
      <c r="H57" s="18">
        <f t="shared" si="2"/>
        <v>4.9155127624585848E-2</v>
      </c>
      <c r="I57" s="22">
        <f t="shared" si="3"/>
        <v>0.11499959508564592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16455</v>
      </c>
      <c r="D62" s="3">
        <v>14282</v>
      </c>
      <c r="E62" s="29">
        <v>1892</v>
      </c>
      <c r="F62" s="3">
        <v>1642</v>
      </c>
      <c r="G62" s="17">
        <f t="shared" si="4"/>
        <v>-2173</v>
      </c>
      <c r="H62" s="18">
        <f t="shared" si="2"/>
        <v>-0.13213530655391126</v>
      </c>
      <c r="I62" s="22">
        <f t="shared" si="3"/>
        <v>0.11496989217196471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214677</v>
      </c>
      <c r="D65" s="3">
        <v>212652</v>
      </c>
      <c r="E65" s="29">
        <v>24688</v>
      </c>
      <c r="F65" s="3">
        <v>24455</v>
      </c>
      <c r="G65" s="17">
        <f t="shared" si="4"/>
        <v>-2025</v>
      </c>
      <c r="H65" s="18">
        <f t="shared" si="2"/>
        <v>-9.437783538561284E-3</v>
      </c>
      <c r="I65" s="22">
        <f t="shared" si="3"/>
        <v>0.11500009405037338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1517456</v>
      </c>
      <c r="D67" s="3">
        <v>1204988</v>
      </c>
      <c r="E67" s="29">
        <v>174507</v>
      </c>
      <c r="F67" s="3">
        <v>138574</v>
      </c>
      <c r="G67" s="17">
        <f t="shared" si="4"/>
        <v>-312468</v>
      </c>
      <c r="H67" s="18">
        <f t="shared" si="2"/>
        <v>-0.20591151071303726</v>
      </c>
      <c r="I67" s="22">
        <f t="shared" si="3"/>
        <v>0.11500031535583757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4"/>
        <v>0</v>
      </c>
      <c r="H69" s="18" t="str">
        <f t="shared" si="2"/>
        <v/>
      </c>
      <c r="I69" s="22" t="str">
        <f t="shared" si="3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1653859467</v>
      </c>
      <c r="D77" s="3">
        <v>1643333168.24</v>
      </c>
      <c r="E77" s="29">
        <v>190193843</v>
      </c>
      <c r="F77" s="3">
        <v>188983320</v>
      </c>
      <c r="G77" s="17">
        <f t="shared" si="4"/>
        <v>-10526298.75999999</v>
      </c>
      <c r="H77" s="18">
        <f t="shared" si="2"/>
        <v>-6.3646802699075522E-3</v>
      </c>
      <c r="I77" s="22">
        <f t="shared" si="3"/>
        <v>0.11500000343959467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0</v>
      </c>
      <c r="D80" s="3">
        <v>0</v>
      </c>
      <c r="E80" s="29">
        <v>0</v>
      </c>
      <c r="F80" s="3">
        <v>0</v>
      </c>
      <c r="G80" s="17">
        <f t="shared" si="4"/>
        <v>0</v>
      </c>
      <c r="H80" s="18" t="str">
        <f t="shared" si="2"/>
        <v/>
      </c>
      <c r="I80" s="22" t="str">
        <f t="shared" si="3"/>
        <v>N/A</v>
      </c>
    </row>
    <row r="81" spans="1:9">
      <c r="A81" s="1">
        <v>526</v>
      </c>
      <c r="B81" s="1" t="s">
        <v>47</v>
      </c>
      <c r="C81" s="29">
        <v>9922799</v>
      </c>
      <c r="D81" s="3">
        <v>6729138</v>
      </c>
      <c r="E81" s="29">
        <v>1141123</v>
      </c>
      <c r="F81" s="3">
        <v>773851</v>
      </c>
      <c r="G81" s="17">
        <f t="shared" si="4"/>
        <v>-3193661</v>
      </c>
      <c r="H81" s="18">
        <f t="shared" si="2"/>
        <v>-0.32185136922137225</v>
      </c>
      <c r="I81" s="22">
        <f t="shared" si="3"/>
        <v>0.11500001931896775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1280265</v>
      </c>
      <c r="D85" s="3">
        <v>1485030</v>
      </c>
      <c r="E85" s="29">
        <v>147231</v>
      </c>
      <c r="F85" s="3">
        <v>170778</v>
      </c>
      <c r="G85" s="17">
        <f t="shared" si="4"/>
        <v>204765</v>
      </c>
      <c r="H85" s="18">
        <f t="shared" si="2"/>
        <v>0.15993235120321136</v>
      </c>
      <c r="I85" s="22">
        <f t="shared" si="3"/>
        <v>0.11499969697581867</v>
      </c>
    </row>
    <row r="86" spans="1:9">
      <c r="A86" s="28">
        <v>532</v>
      </c>
      <c r="B86" s="191" t="s">
        <v>427</v>
      </c>
      <c r="C86" s="30">
        <v>89689674</v>
      </c>
      <c r="D86" s="4">
        <v>86982951</v>
      </c>
      <c r="E86" s="30">
        <v>10314312</v>
      </c>
      <c r="F86" s="4">
        <v>10003040</v>
      </c>
      <c r="G86" s="26">
        <f t="shared" si="4"/>
        <v>-2706723</v>
      </c>
      <c r="H86" s="23">
        <f t="shared" si="2"/>
        <v>-3.0178648852196788E-2</v>
      </c>
      <c r="I86" s="24">
        <f t="shared" si="3"/>
        <v>0.11500000730028118</v>
      </c>
    </row>
    <row r="87" spans="1:9">
      <c r="A87" s="7" t="s">
        <v>19</v>
      </c>
      <c r="B87" s="7" t="s">
        <v>26</v>
      </c>
      <c r="C87" s="15">
        <v>1667540840</v>
      </c>
      <c r="D87" s="15">
        <f>SUM(D56:D85)</f>
        <v>1653744852.24</v>
      </c>
      <c r="E87" s="15">
        <v>191767202</v>
      </c>
      <c r="F87" s="15">
        <f>SUM(F56:F85)</f>
        <v>190180663</v>
      </c>
      <c r="G87" s="15">
        <f>SUM(G56:G85)</f>
        <v>-13795987.75999999</v>
      </c>
      <c r="H87" s="19">
        <f t="shared" si="2"/>
        <v>-8.273255194076401E-3</v>
      </c>
      <c r="I87" s="25">
        <f t="shared" si="3"/>
        <v>0.11500000301884537</v>
      </c>
    </row>
    <row r="89" spans="1:9">
      <c r="C89" s="1"/>
      <c r="E89" s="1"/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tabColor rgb="FF92D050"/>
  </sheetPr>
  <dimension ref="A1:J87"/>
  <sheetViews>
    <sheetView workbookViewId="0">
      <selection activeCell="D15" sqref="D15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"SWEETWATER COUNTY "&amp;D3</f>
        <v>SWEETWATER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106175964</v>
      </c>
      <c r="D6" s="17">
        <f>D25</f>
        <v>104211954</v>
      </c>
      <c r="E6" s="29">
        <v>10086729</v>
      </c>
      <c r="F6" s="17">
        <f>F25</f>
        <v>9900225</v>
      </c>
      <c r="G6" s="17">
        <f t="shared" ref="G6:G11" si="0">D6-C6</f>
        <v>-1964010</v>
      </c>
      <c r="H6" s="18">
        <f>IF(E6=0,"",F6/E6-1)</f>
        <v>-1.849003775158431E-2</v>
      </c>
      <c r="I6" s="22">
        <f>IF(D6=0,"N/A",F6/D6)</f>
        <v>9.5000857579160256E-2</v>
      </c>
    </row>
    <row r="7" spans="1:10">
      <c r="A7" s="1" t="s">
        <v>14</v>
      </c>
      <c r="B7" s="36" t="s">
        <v>70</v>
      </c>
      <c r="C7" s="29">
        <v>3545966394.1700001</v>
      </c>
      <c r="D7" s="17">
        <f>D42</f>
        <v>4131834056.1200004</v>
      </c>
      <c r="E7" s="29">
        <v>336867998</v>
      </c>
      <c r="F7" s="17">
        <f>F42</f>
        <v>392525153</v>
      </c>
      <c r="G7" s="17">
        <f t="shared" si="0"/>
        <v>585867661.95000029</v>
      </c>
      <c r="H7" s="18">
        <f t="shared" ref="H7:H14" si="1">IF(E7=0,"",F7/E7-1)</f>
        <v>0.16521947863982023</v>
      </c>
      <c r="I7" s="22">
        <f>IF(D7=0,"N/A",F7/D7)</f>
        <v>9.5000222097157708E-2</v>
      </c>
    </row>
    <row r="8" spans="1:10">
      <c r="A8" s="1" t="s">
        <v>17</v>
      </c>
      <c r="B8" s="36" t="s">
        <v>71</v>
      </c>
      <c r="C8" s="29">
        <v>239426344.47</v>
      </c>
      <c r="D8" s="17">
        <f>D49</f>
        <v>232734456</v>
      </c>
      <c r="E8" s="29">
        <v>22745493</v>
      </c>
      <c r="F8" s="17">
        <f>F49</f>
        <v>22109875</v>
      </c>
      <c r="G8" s="17">
        <f t="shared" si="0"/>
        <v>-6691888.4699999988</v>
      </c>
      <c r="H8" s="18">
        <f t="shared" si="1"/>
        <v>-2.7944788886308136E-2</v>
      </c>
      <c r="I8" s="22">
        <f>IF(D8=0,"N/A",F8/D8)</f>
        <v>9.5000436892765036E-2</v>
      </c>
    </row>
    <row r="9" spans="1:10">
      <c r="A9" s="1" t="s">
        <v>19</v>
      </c>
      <c r="B9" s="36" t="s">
        <v>20</v>
      </c>
      <c r="C9" s="29">
        <v>4180094544</v>
      </c>
      <c r="D9" s="17">
        <f>D87</f>
        <v>4194814906.8800001</v>
      </c>
      <c r="E9" s="29">
        <v>480710896</v>
      </c>
      <c r="F9" s="17">
        <f>F87</f>
        <v>482403721</v>
      </c>
      <c r="G9" s="17">
        <f t="shared" si="0"/>
        <v>14720362.880000114</v>
      </c>
      <c r="H9" s="18">
        <f t="shared" si="1"/>
        <v>3.521503286249672E-3</v>
      </c>
      <c r="I9" s="22">
        <f>IF(D9=0,"N/A",F9/D9)</f>
        <v>0.11500000159930775</v>
      </c>
    </row>
    <row r="10" spans="1:10">
      <c r="B10" s="1" t="s">
        <v>23</v>
      </c>
      <c r="C10" s="29">
        <v>1241710949</v>
      </c>
      <c r="D10" s="279">
        <f>'STATE ASSESSED'!C23</f>
        <v>1122855582</v>
      </c>
      <c r="E10" s="29">
        <v>1241710949</v>
      </c>
      <c r="F10" s="279">
        <f>D10</f>
        <v>1122855582</v>
      </c>
      <c r="G10" s="17">
        <f t="shared" si="0"/>
        <v>-118855367</v>
      </c>
      <c r="H10" s="18">
        <f t="shared" si="1"/>
        <v>-9.5719029533982147E-2</v>
      </c>
      <c r="I10" s="22">
        <f>IF(D10=0,"N/A",F10/D10)</f>
        <v>1</v>
      </c>
    </row>
    <row r="11" spans="1:10">
      <c r="B11" s="1" t="s">
        <v>66</v>
      </c>
      <c r="C11" s="280">
        <v>1975528784</v>
      </c>
      <c r="D11" s="279">
        <f>'STATE ASSESSED'!F23</f>
        <v>2097892446</v>
      </c>
      <c r="E11" s="29">
        <v>226301265</v>
      </c>
      <c r="F11" s="279">
        <f>'STATE ASSESSED'!I23</f>
        <v>240576923</v>
      </c>
      <c r="G11" s="17">
        <f t="shared" si="0"/>
        <v>122363662</v>
      </c>
      <c r="H11" s="18">
        <f>IF(E11=0,"",F11/E11-1)</f>
        <v>6.308253734242264E-2</v>
      </c>
      <c r="I11" s="22">
        <f>F11/D11</f>
        <v>0.11467552755561998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8071663246.6399994</v>
      </c>
      <c r="D13" s="15">
        <f>SUM(D6:D9)</f>
        <v>8663595373</v>
      </c>
      <c r="E13" s="15">
        <v>850411116</v>
      </c>
      <c r="F13" s="15">
        <f>SUM(F6:F9)</f>
        <v>906938974</v>
      </c>
      <c r="G13" s="15">
        <f>SUM(G6:G9)</f>
        <v>591932126.36000037</v>
      </c>
      <c r="H13" s="19">
        <f t="shared" si="1"/>
        <v>6.6471212495298637E-2</v>
      </c>
      <c r="I13" s="21"/>
    </row>
    <row r="14" spans="1:10">
      <c r="B14" s="12" t="s">
        <v>74</v>
      </c>
      <c r="C14" s="16">
        <v>3217239733</v>
      </c>
      <c r="D14" s="16">
        <f>SUM(D10:D11)</f>
        <v>3220748028</v>
      </c>
      <c r="E14" s="16">
        <v>1468012214</v>
      </c>
      <c r="F14" s="16">
        <f>SUM(F10:F11)</f>
        <v>1363432505</v>
      </c>
      <c r="G14" s="16">
        <f>SUM(G10:G11)</f>
        <v>3508295</v>
      </c>
      <c r="H14" s="20">
        <f t="shared" si="1"/>
        <v>-7.1238991067413604E-2</v>
      </c>
      <c r="I14" s="21"/>
    </row>
    <row r="15" spans="1:10">
      <c r="B15" s="7" t="s">
        <v>72</v>
      </c>
      <c r="C15" s="15">
        <v>11288902979.639999</v>
      </c>
      <c r="D15" s="15">
        <f>SUM(D13:D14)</f>
        <v>11884343401</v>
      </c>
      <c r="E15" s="15">
        <v>2318423330</v>
      </c>
      <c r="F15" s="15">
        <f>SUM(F13:F14)</f>
        <v>2270371479</v>
      </c>
      <c r="G15" s="15">
        <f>SUM(G13:G14)</f>
        <v>595440421.36000037</v>
      </c>
      <c r="H15" s="19">
        <f>IF(E15=0,"",F15/E15-1)</f>
        <v>-2.0726090174394529E-2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27616000</v>
      </c>
      <c r="D22" s="306">
        <v>27324390</v>
      </c>
      <c r="E22" s="29">
        <v>2623517</v>
      </c>
      <c r="F22" s="306">
        <v>2595819</v>
      </c>
      <c r="G22" s="17">
        <f>D22-C22</f>
        <v>-291610</v>
      </c>
      <c r="H22" s="18">
        <f>IF(E22=0,"",F22/E22-1)</f>
        <v>-1.0557583579599461E-2</v>
      </c>
      <c r="I22" s="22">
        <f>IF(D22=0,"N/A",F22/D22)</f>
        <v>9.5000071364813629E-2</v>
      </c>
    </row>
    <row r="23" spans="1:9">
      <c r="A23" s="1">
        <v>120</v>
      </c>
      <c r="B23" s="36" t="s">
        <v>76</v>
      </c>
      <c r="C23" s="29">
        <v>0</v>
      </c>
      <c r="D23" s="306">
        <v>0</v>
      </c>
      <c r="E23" s="29">
        <v>0</v>
      </c>
      <c r="F23" s="306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30">
        <v>78559964</v>
      </c>
      <c r="D24" s="307">
        <v>76887564</v>
      </c>
      <c r="E24" s="30">
        <v>7463212</v>
      </c>
      <c r="F24" s="307">
        <v>7304406</v>
      </c>
      <c r="G24" s="26">
        <f>D24-C24</f>
        <v>-1672400</v>
      </c>
      <c r="H24" s="23">
        <f>IF(E24=0,"",F24/E24-1)</f>
        <v>-2.1278505822961979E-2</v>
      </c>
      <c r="I24" s="24">
        <f>IF(D24=0,"N/A",F24/D24)</f>
        <v>9.5001136984909543E-2</v>
      </c>
    </row>
    <row r="25" spans="1:9">
      <c r="A25" s="7" t="s">
        <v>15</v>
      </c>
      <c r="B25" s="7" t="s">
        <v>16</v>
      </c>
      <c r="C25" s="15">
        <v>106175964</v>
      </c>
      <c r="D25" s="15">
        <f>SUM(D22:D24)</f>
        <v>104211954</v>
      </c>
      <c r="E25" s="15">
        <v>10086729</v>
      </c>
      <c r="F25" s="15">
        <f>SUM(F22:F24)</f>
        <v>9900225</v>
      </c>
      <c r="G25" s="15">
        <f>SUM(G22:G24)</f>
        <v>-1964010</v>
      </c>
      <c r="H25" s="19">
        <f>IF(E25=0,"",F25/E25-1)</f>
        <v>-1.849003775158431E-2</v>
      </c>
      <c r="I25" s="25">
        <f>IF(D25=0,"N/A",F25/D25)</f>
        <v>9.5000857579160256E-2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22417.299995000001</v>
      </c>
      <c r="D29" s="306">
        <v>22434.440995000001</v>
      </c>
      <c r="E29" s="31">
        <v>1231.9057159497142</v>
      </c>
      <c r="F29" s="27">
        <f>IF(D29&lt;&gt;0,D22/D29,0)</f>
        <v>1217.9661622096949</v>
      </c>
      <c r="G29" s="17">
        <f>D29-C29</f>
        <v>17.140999999999622</v>
      </c>
      <c r="H29" s="27">
        <f>F29-E29</f>
        <v>-13.939553740019392</v>
      </c>
      <c r="I29" s="2"/>
    </row>
    <row r="30" spans="1:9">
      <c r="A30" s="1">
        <v>120</v>
      </c>
      <c r="B30" s="36" t="s">
        <v>76</v>
      </c>
      <c r="C30" s="29">
        <v>0</v>
      </c>
      <c r="D30" s="306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1607897.570638</v>
      </c>
      <c r="D31" s="306">
        <v>1607791.6396379999</v>
      </c>
      <c r="E31" s="31">
        <v>48.858811304023597</v>
      </c>
      <c r="F31" s="27">
        <f>IF(D31&lt;&gt;0,D24/D31,0)</f>
        <v>47.821845881293122</v>
      </c>
      <c r="G31" s="17">
        <f>D31-C31</f>
        <v>-105.93100000009872</v>
      </c>
      <c r="H31" s="27">
        <f>F31-E31</f>
        <v>-1.036965422730475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419249542.31</v>
      </c>
      <c r="D38" s="306">
        <v>500023401.89999998</v>
      </c>
      <c r="E38" s="29">
        <v>39829600</v>
      </c>
      <c r="F38" s="306">
        <v>47502845</v>
      </c>
      <c r="G38" s="17">
        <f>D38-C38</f>
        <v>80773859.589999974</v>
      </c>
      <c r="H38" s="18">
        <f>IF(E38=0,"",F38/E38-1)</f>
        <v>0.1926518217607005</v>
      </c>
      <c r="I38" s="22">
        <f>IF(D38=0,"N/A",F38/D38)</f>
        <v>9.5001243580795702E-2</v>
      </c>
    </row>
    <row r="39" spans="1:9">
      <c r="A39" s="1">
        <v>300</v>
      </c>
      <c r="B39" s="36" t="s">
        <v>64</v>
      </c>
      <c r="C39" s="29">
        <v>2026958477.8599999</v>
      </c>
      <c r="D39" s="306">
        <v>2521427816.2200003</v>
      </c>
      <c r="E39" s="29">
        <v>192561280</v>
      </c>
      <c r="F39" s="306">
        <v>239535833</v>
      </c>
      <c r="G39" s="17">
        <f>D39-C39</f>
        <v>494469338.36000037</v>
      </c>
      <c r="H39" s="18">
        <f>IF(E39=0,"",F39/E39-1)</f>
        <v>0.2439459947503464</v>
      </c>
      <c r="I39" s="22">
        <f>IF(D39=0,"N/A",F39/D39)</f>
        <v>9.500007553620958E-2</v>
      </c>
    </row>
    <row r="40" spans="1:9">
      <c r="A40" s="1">
        <v>400</v>
      </c>
      <c r="B40" s="36" t="s">
        <v>62</v>
      </c>
      <c r="C40" s="29">
        <v>231271033</v>
      </c>
      <c r="D40" s="306">
        <v>243239691</v>
      </c>
      <c r="E40" s="29">
        <v>21970816</v>
      </c>
      <c r="F40" s="306">
        <v>23107835</v>
      </c>
      <c r="G40" s="17">
        <f>D40-C40</f>
        <v>11968658</v>
      </c>
      <c r="H40" s="18">
        <f>IF(E40=0,"",F40/E40-1)</f>
        <v>5.1751332312828024E-2</v>
      </c>
      <c r="I40" s="22">
        <f>IF(D40=0,"N/A",F40/D40)</f>
        <v>9.5000264574419319E-2</v>
      </c>
    </row>
    <row r="41" spans="1:9">
      <c r="A41" s="28">
        <v>500</v>
      </c>
      <c r="B41" s="37" t="s">
        <v>63</v>
      </c>
      <c r="C41" s="30">
        <v>868487341</v>
      </c>
      <c r="D41" s="307">
        <v>867143147</v>
      </c>
      <c r="E41" s="30">
        <v>82506302</v>
      </c>
      <c r="F41" s="307">
        <v>82378640</v>
      </c>
      <c r="G41" s="26">
        <f>D41-C41</f>
        <v>-1344194</v>
      </c>
      <c r="H41" s="23">
        <f>IF(E41=0,"",F41/E41-1)</f>
        <v>-1.5472999868543225E-3</v>
      </c>
      <c r="I41" s="24">
        <f>IF(D41=0,"N/A",F41/D41)</f>
        <v>9.5000047322059966E-2</v>
      </c>
    </row>
    <row r="42" spans="1:9">
      <c r="A42" s="7" t="s">
        <v>14</v>
      </c>
      <c r="B42" s="7" t="s">
        <v>69</v>
      </c>
      <c r="C42" s="15">
        <v>3545966394.1700001</v>
      </c>
      <c r="D42" s="15">
        <f>SUM(D38:D41)</f>
        <v>4131834056.1200004</v>
      </c>
      <c r="E42" s="15">
        <v>336867998</v>
      </c>
      <c r="F42" s="15">
        <f>SUM(F38:F41)</f>
        <v>392525153</v>
      </c>
      <c r="G42" s="15">
        <f>SUM(G38:G41)</f>
        <v>585867661.95000029</v>
      </c>
      <c r="H42" s="19">
        <f>IF(E42=0,"",F42/E42-1)</f>
        <v>0.16521947863982023</v>
      </c>
      <c r="I42" s="25">
        <f>IF(D42=0,"N/A",F42/D42)</f>
        <v>9.5000222097157708E-2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57154742.469999999</v>
      </c>
      <c r="D47" s="306">
        <v>73116871.25</v>
      </c>
      <c r="E47" s="29">
        <v>5429682</v>
      </c>
      <c r="F47" s="306">
        <v>6946206</v>
      </c>
      <c r="G47" s="17">
        <f>D47-C47</f>
        <v>15962128.780000001</v>
      </c>
      <c r="H47" s="18">
        <f>IF(E47=0,"",F47/E47-1)</f>
        <v>0.27930254478991579</v>
      </c>
      <c r="I47" s="22">
        <f>IF(D47=0,"N/A",F47/D47)</f>
        <v>9.5001411866348154E-2</v>
      </c>
    </row>
    <row r="48" spans="1:9">
      <c r="A48" s="28">
        <v>730</v>
      </c>
      <c r="B48" s="37" t="s">
        <v>67</v>
      </c>
      <c r="C48" s="30">
        <v>182271602</v>
      </c>
      <c r="D48" s="307">
        <v>159617584.75</v>
      </c>
      <c r="E48" s="30">
        <v>17315811</v>
      </c>
      <c r="F48" s="307">
        <v>15163669</v>
      </c>
      <c r="G48" s="26">
        <f>D48-C48</f>
        <v>-22654017.25</v>
      </c>
      <c r="H48" s="23">
        <f>IF(E48=0,"",F48/E48-1)</f>
        <v>-0.12428768135665147</v>
      </c>
      <c r="I48" s="24">
        <f>IF(D48=0,"N/A",F48/D48)</f>
        <v>9.4999990281459265E-2</v>
      </c>
    </row>
    <row r="49" spans="1:9">
      <c r="A49" s="7" t="s">
        <v>17</v>
      </c>
      <c r="B49" s="7" t="s">
        <v>68</v>
      </c>
      <c r="C49" s="15">
        <v>239426344.47</v>
      </c>
      <c r="D49" s="15">
        <f>SUM(D47:D48)</f>
        <v>232734456</v>
      </c>
      <c r="E49" s="15">
        <v>22745493</v>
      </c>
      <c r="F49" s="15">
        <f>SUM(F47:F48)</f>
        <v>22109875</v>
      </c>
      <c r="G49" s="15">
        <f>SUM(G47:G48)</f>
        <v>-6691888.4699999988</v>
      </c>
      <c r="H49" s="19">
        <f>IF(E49=0,"",F49/E49-1)</f>
        <v>-2.7944788886308136E-2</v>
      </c>
      <c r="I49" s="25">
        <f>IF(D49=0,"N/A",F49/D49)</f>
        <v>9.5000436892765036E-2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06">
        <v>0</v>
      </c>
      <c r="E56" s="29">
        <v>0</v>
      </c>
      <c r="F56" s="306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20247</v>
      </c>
      <c r="D57" s="306">
        <v>0</v>
      </c>
      <c r="E57" s="29">
        <v>2328</v>
      </c>
      <c r="F57" s="306">
        <v>0</v>
      </c>
      <c r="G57" s="17">
        <f t="shared" ref="G57:G86" si="4">D57-C57</f>
        <v>-20247</v>
      </c>
      <c r="H57" s="18">
        <f t="shared" si="2"/>
        <v>-1</v>
      </c>
      <c r="I57" s="22" t="str">
        <f t="shared" si="3"/>
        <v>N/A</v>
      </c>
    </row>
    <row r="58" spans="1:9">
      <c r="A58" s="1">
        <v>503</v>
      </c>
      <c r="B58" s="1" t="s">
        <v>29</v>
      </c>
      <c r="C58" s="29">
        <v>0</v>
      </c>
      <c r="D58" s="306">
        <v>0</v>
      </c>
      <c r="E58" s="29">
        <v>0</v>
      </c>
      <c r="F58" s="306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06">
        <v>0</v>
      </c>
      <c r="E59" s="29">
        <v>0</v>
      </c>
      <c r="F59" s="306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06">
        <v>0</v>
      </c>
      <c r="E60" s="29">
        <v>0</v>
      </c>
      <c r="F60" s="306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06">
        <v>0</v>
      </c>
      <c r="E61" s="29">
        <v>0</v>
      </c>
      <c r="F61" s="306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06">
        <v>0</v>
      </c>
      <c r="E62" s="29">
        <v>0</v>
      </c>
      <c r="F62" s="306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06">
        <v>0</v>
      </c>
      <c r="E63" s="29">
        <v>0</v>
      </c>
      <c r="F63" s="306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06">
        <v>0</v>
      </c>
      <c r="E64" s="29">
        <v>0</v>
      </c>
      <c r="F64" s="306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06">
        <v>385402</v>
      </c>
      <c r="E65" s="29">
        <v>0</v>
      </c>
      <c r="F65" s="306">
        <v>44321</v>
      </c>
      <c r="G65" s="17">
        <f t="shared" si="4"/>
        <v>385402</v>
      </c>
      <c r="H65" s="18" t="str">
        <f t="shared" si="2"/>
        <v/>
      </c>
      <c r="I65" s="22">
        <f t="shared" si="3"/>
        <v>0.11499940322053337</v>
      </c>
    </row>
    <row r="66" spans="1:9">
      <c r="A66" s="1">
        <v>511</v>
      </c>
      <c r="B66" s="1" t="s">
        <v>36</v>
      </c>
      <c r="C66" s="29">
        <v>0</v>
      </c>
      <c r="D66" s="306">
        <v>0</v>
      </c>
      <c r="E66" s="29">
        <v>0</v>
      </c>
      <c r="F66" s="306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40653135</v>
      </c>
      <c r="D67" s="306">
        <v>37782476</v>
      </c>
      <c r="E67" s="29">
        <v>4675110</v>
      </c>
      <c r="F67" s="306">
        <v>4344984</v>
      </c>
      <c r="G67" s="17">
        <f t="shared" si="4"/>
        <v>-2870659</v>
      </c>
      <c r="H67" s="18">
        <f t="shared" si="2"/>
        <v>-7.0613525671053723E-2</v>
      </c>
      <c r="I67" s="22">
        <f t="shared" si="3"/>
        <v>0.11499998041420049</v>
      </c>
    </row>
    <row r="68" spans="1:9">
      <c r="A68" s="1">
        <v>513</v>
      </c>
      <c r="B68" s="1" t="s">
        <v>38</v>
      </c>
      <c r="C68" s="29">
        <v>0</v>
      </c>
      <c r="D68" s="306">
        <v>0</v>
      </c>
      <c r="E68" s="29">
        <v>0</v>
      </c>
      <c r="F68" s="306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3914677</v>
      </c>
      <c r="D69" s="306">
        <v>3859613</v>
      </c>
      <c r="E69" s="29">
        <v>450189</v>
      </c>
      <c r="F69" s="306">
        <v>443856</v>
      </c>
      <c r="G69" s="17">
        <f t="shared" si="4"/>
        <v>-55064</v>
      </c>
      <c r="H69" s="18">
        <f t="shared" si="2"/>
        <v>-1.4067425014827051E-2</v>
      </c>
      <c r="I69" s="22">
        <f t="shared" si="3"/>
        <v>0.11500013084213366</v>
      </c>
    </row>
    <row r="70" spans="1:9">
      <c r="A70" s="1">
        <v>515</v>
      </c>
      <c r="B70" s="1" t="s">
        <v>40</v>
      </c>
      <c r="C70" s="29">
        <v>4371334</v>
      </c>
      <c r="D70" s="306">
        <v>3856264</v>
      </c>
      <c r="E70" s="29">
        <v>502703</v>
      </c>
      <c r="F70" s="306">
        <v>443471</v>
      </c>
      <c r="G70" s="17">
        <f t="shared" si="4"/>
        <v>-515070</v>
      </c>
      <c r="H70" s="18">
        <f t="shared" si="2"/>
        <v>-0.11782702709154314</v>
      </c>
      <c r="I70" s="22">
        <f t="shared" si="3"/>
        <v>0.11500016596374107</v>
      </c>
    </row>
    <row r="71" spans="1:9">
      <c r="A71" s="1">
        <v>516</v>
      </c>
      <c r="B71" s="1" t="s">
        <v>41</v>
      </c>
      <c r="C71" s="29">
        <v>0</v>
      </c>
      <c r="D71" s="306">
        <v>0</v>
      </c>
      <c r="E71" s="29">
        <v>0</v>
      </c>
      <c r="F71" s="306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06">
        <v>0</v>
      </c>
      <c r="E72" s="29">
        <v>0</v>
      </c>
      <c r="F72" s="306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0</v>
      </c>
      <c r="D73" s="306">
        <v>0</v>
      </c>
      <c r="E73" s="29">
        <v>0</v>
      </c>
      <c r="F73" s="306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06">
        <v>0</v>
      </c>
      <c r="E74" s="29">
        <v>0</v>
      </c>
      <c r="F74" s="306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06">
        <v>0</v>
      </c>
      <c r="E75" s="29">
        <v>0</v>
      </c>
      <c r="F75" s="306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06">
        <v>0</v>
      </c>
      <c r="E76" s="29">
        <v>0</v>
      </c>
      <c r="F76" s="306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1296566032</v>
      </c>
      <c r="D77" s="306">
        <v>1270176442.6800001</v>
      </c>
      <c r="E77" s="29">
        <v>149105115</v>
      </c>
      <c r="F77" s="306">
        <v>146070299</v>
      </c>
      <c r="G77" s="17">
        <f t="shared" si="4"/>
        <v>-26389589.319999933</v>
      </c>
      <c r="H77" s="18">
        <f t="shared" si="2"/>
        <v>-2.0353533814047919E-2</v>
      </c>
      <c r="I77" s="22">
        <f t="shared" si="3"/>
        <v>0.11500000637061097</v>
      </c>
    </row>
    <row r="78" spans="1:9">
      <c r="A78" s="1">
        <v>523</v>
      </c>
      <c r="B78" s="1" t="s">
        <v>21</v>
      </c>
      <c r="C78" s="29">
        <v>233244890</v>
      </c>
      <c r="D78" s="306">
        <v>190239163</v>
      </c>
      <c r="E78" s="29">
        <v>26823163</v>
      </c>
      <c r="F78" s="306">
        <v>21877504</v>
      </c>
      <c r="G78" s="17">
        <f t="shared" si="4"/>
        <v>-43005727</v>
      </c>
      <c r="H78" s="18">
        <f t="shared" si="2"/>
        <v>-0.18438015680701036</v>
      </c>
      <c r="I78" s="22">
        <f t="shared" si="3"/>
        <v>0.115000001340418</v>
      </c>
    </row>
    <row r="79" spans="1:9">
      <c r="A79" s="1">
        <v>524</v>
      </c>
      <c r="B79" s="1" t="s">
        <v>45</v>
      </c>
      <c r="C79" s="29">
        <v>0</v>
      </c>
      <c r="D79" s="306">
        <v>0</v>
      </c>
      <c r="E79" s="29">
        <v>0</v>
      </c>
      <c r="F79" s="306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1613151546</v>
      </c>
      <c r="D80" s="306">
        <v>1635292717.2</v>
      </c>
      <c r="E80" s="29">
        <v>185512429</v>
      </c>
      <c r="F80" s="306">
        <v>188058661</v>
      </c>
      <c r="G80" s="17">
        <f t="shared" si="4"/>
        <v>22141171.200000048</v>
      </c>
      <c r="H80" s="18">
        <f t="shared" si="2"/>
        <v>1.372539842060938E-2</v>
      </c>
      <c r="I80" s="22">
        <f t="shared" si="3"/>
        <v>0.11499999909618627</v>
      </c>
    </row>
    <row r="81" spans="1:9">
      <c r="A81" s="1">
        <v>526</v>
      </c>
      <c r="B81" s="1" t="s">
        <v>47</v>
      </c>
      <c r="C81" s="29">
        <v>5016187</v>
      </c>
      <c r="D81" s="306">
        <v>5137831</v>
      </c>
      <c r="E81" s="29">
        <v>576861</v>
      </c>
      <c r="F81" s="306">
        <v>590851</v>
      </c>
      <c r="G81" s="17">
        <f t="shared" si="4"/>
        <v>121644</v>
      </c>
      <c r="H81" s="18">
        <f t="shared" si="2"/>
        <v>2.4251942842383079E-2</v>
      </c>
      <c r="I81" s="22">
        <f t="shared" si="3"/>
        <v>0.11500008466607796</v>
      </c>
    </row>
    <row r="82" spans="1:9">
      <c r="A82" s="1">
        <v>527</v>
      </c>
      <c r="B82" s="1" t="s">
        <v>48</v>
      </c>
      <c r="C82" s="29">
        <v>919852163</v>
      </c>
      <c r="D82" s="306">
        <v>987737460</v>
      </c>
      <c r="E82" s="29">
        <v>105782999</v>
      </c>
      <c r="F82" s="306">
        <v>113589807</v>
      </c>
      <c r="G82" s="17">
        <f t="shared" si="4"/>
        <v>67885297</v>
      </c>
      <c r="H82" s="18">
        <f t="shared" si="2"/>
        <v>7.3800214342571335E-2</v>
      </c>
      <c r="I82" s="22">
        <f t="shared" si="3"/>
        <v>0.1149999990888267</v>
      </c>
    </row>
    <row r="83" spans="1:9">
      <c r="A83" s="1">
        <v>528</v>
      </c>
      <c r="B83" s="1" t="s">
        <v>49</v>
      </c>
      <c r="C83" s="29">
        <v>14727790</v>
      </c>
      <c r="D83" s="306">
        <v>14419631</v>
      </c>
      <c r="E83" s="29">
        <v>1693696</v>
      </c>
      <c r="F83" s="306">
        <v>1658257</v>
      </c>
      <c r="G83" s="17">
        <f t="shared" si="4"/>
        <v>-308159</v>
      </c>
      <c r="H83" s="18">
        <f t="shared" si="2"/>
        <v>-2.0924061933192295E-2</v>
      </c>
      <c r="I83" s="22">
        <f t="shared" si="3"/>
        <v>0.11499996081730524</v>
      </c>
    </row>
    <row r="84" spans="1:9">
      <c r="A84" s="1">
        <v>529</v>
      </c>
      <c r="B84" s="1" t="s">
        <v>617</v>
      </c>
      <c r="C84" s="29">
        <v>40944923</v>
      </c>
      <c r="D84" s="306">
        <v>38098300</v>
      </c>
      <c r="E84" s="29">
        <v>4708666</v>
      </c>
      <c r="F84" s="306">
        <v>4381305</v>
      </c>
      <c r="G84" s="17">
        <f t="shared" si="4"/>
        <v>-2846623</v>
      </c>
      <c r="H84" s="18">
        <f t="shared" si="2"/>
        <v>-6.9523087855456356E-2</v>
      </c>
      <c r="I84" s="22">
        <f t="shared" si="3"/>
        <v>0.11500001312394516</v>
      </c>
    </row>
    <row r="85" spans="1:9">
      <c r="A85" s="1">
        <v>531</v>
      </c>
      <c r="B85" s="1" t="s">
        <v>25</v>
      </c>
      <c r="C85" s="29">
        <v>7631620</v>
      </c>
      <c r="D85" s="306">
        <v>7829607</v>
      </c>
      <c r="E85" s="29">
        <v>877637</v>
      </c>
      <c r="F85" s="306">
        <v>900405</v>
      </c>
      <c r="G85" s="17">
        <f t="shared" si="4"/>
        <v>197987</v>
      </c>
      <c r="H85" s="18">
        <f t="shared" si="2"/>
        <v>2.5942388481798195E-2</v>
      </c>
      <c r="I85" s="22">
        <f t="shared" si="3"/>
        <v>0.1150000249054646</v>
      </c>
    </row>
    <row r="86" spans="1:9">
      <c r="A86" s="28">
        <v>532</v>
      </c>
      <c r="B86" s="28" t="s">
        <v>52</v>
      </c>
      <c r="C86" s="30">
        <v>1054912510</v>
      </c>
      <c r="D86" s="307">
        <v>932621975</v>
      </c>
      <c r="E86" s="30">
        <v>121314938.65000001</v>
      </c>
      <c r="F86" s="307">
        <v>107251528</v>
      </c>
      <c r="G86" s="26">
        <f t="shared" si="4"/>
        <v>-122290535</v>
      </c>
      <c r="H86" s="23">
        <f t="shared" si="2"/>
        <v>-0.11592480535784377</v>
      </c>
      <c r="I86" s="24">
        <f t="shared" si="3"/>
        <v>0.11500000093821508</v>
      </c>
    </row>
    <row r="87" spans="1:9">
      <c r="A87" s="7" t="s">
        <v>19</v>
      </c>
      <c r="B87" s="7" t="s">
        <v>26</v>
      </c>
      <c r="C87" s="15">
        <v>4180094544</v>
      </c>
      <c r="D87" s="15">
        <f>SUM(D56:D85)</f>
        <v>4194814906.8800001</v>
      </c>
      <c r="E87" s="15">
        <v>480710896</v>
      </c>
      <c r="F87" s="15">
        <f>SUM(F56:F85)</f>
        <v>482403721</v>
      </c>
      <c r="G87" s="15">
        <f>SUM(G56:G85)</f>
        <v>14720362.880000114</v>
      </c>
      <c r="H87" s="19">
        <f t="shared" si="2"/>
        <v>3.521503286249672E-3</v>
      </c>
      <c r="I87" s="25">
        <f t="shared" si="3"/>
        <v>0.11500000159930775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rgb="FF92D050"/>
  </sheetPr>
  <dimension ref="A1:J87"/>
  <sheetViews>
    <sheetView workbookViewId="0">
      <selection activeCell="D40" sqref="D40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"TETON COUNTY "&amp;D3</f>
        <v>TETON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31499536.649999999</v>
      </c>
      <c r="D6" s="17">
        <f>D25</f>
        <v>31786019</v>
      </c>
      <c r="E6" s="29">
        <v>2992455</v>
      </c>
      <c r="F6" s="17">
        <f>F25</f>
        <v>3019675</v>
      </c>
      <c r="G6" s="17">
        <f t="shared" ref="G6:G11" si="0">D6-C6</f>
        <v>286482.35000000149</v>
      </c>
      <c r="H6" s="18">
        <f>IF(E6=0,"",F6/E6-1)</f>
        <v>9.0962103022433904E-3</v>
      </c>
      <c r="I6" s="22">
        <f>IF(D6=0,"N/A",F6/D6)</f>
        <v>9.5000100515890334E-2</v>
      </c>
    </row>
    <row r="7" spans="1:10">
      <c r="A7" s="1" t="s">
        <v>14</v>
      </c>
      <c r="B7" s="36" t="s">
        <v>70</v>
      </c>
      <c r="C7" s="29">
        <v>39621434630.870003</v>
      </c>
      <c r="D7" s="17">
        <f>D42</f>
        <v>42891792454.919998</v>
      </c>
      <c r="E7" s="29">
        <v>3764036604</v>
      </c>
      <c r="F7" s="17">
        <f>F42</f>
        <v>4074720018</v>
      </c>
      <c r="G7" s="17">
        <f t="shared" si="0"/>
        <v>3270357824.0499954</v>
      </c>
      <c r="H7" s="18">
        <f t="shared" ref="H7:H14" si="1">IF(E7=0,"",F7/E7-1)</f>
        <v>8.2539955554587374E-2</v>
      </c>
      <c r="I7" s="22">
        <f>IF(D7=0,"N/A",F7/D7)</f>
        <v>9.4999993816593228E-2</v>
      </c>
    </row>
    <row r="8" spans="1:10">
      <c r="A8" s="1" t="s">
        <v>17</v>
      </c>
      <c r="B8" s="36" t="s">
        <v>71</v>
      </c>
      <c r="C8" s="29">
        <v>238871257.13999999</v>
      </c>
      <c r="D8" s="17">
        <f>D49</f>
        <v>196681983.44999999</v>
      </c>
      <c r="E8" s="29">
        <v>22692798</v>
      </c>
      <c r="F8" s="17">
        <f>F49</f>
        <v>18684792</v>
      </c>
      <c r="G8" s="17">
        <f t="shared" si="0"/>
        <v>-42189273.689999998</v>
      </c>
      <c r="H8" s="18">
        <f t="shared" si="1"/>
        <v>-0.17662017702709032</v>
      </c>
      <c r="I8" s="22">
        <f>IF(D8=0,"N/A",F8/D8)</f>
        <v>9.500001816256852E-2</v>
      </c>
    </row>
    <row r="9" spans="1:10">
      <c r="A9" s="1" t="s">
        <v>19</v>
      </c>
      <c r="B9" s="36" t="s">
        <v>20</v>
      </c>
      <c r="C9" s="29">
        <v>3620335</v>
      </c>
      <c r="D9" s="17">
        <f>D87</f>
        <v>3353305.55</v>
      </c>
      <c r="E9" s="29">
        <v>416338</v>
      </c>
      <c r="F9" s="17">
        <f>F87</f>
        <v>385630</v>
      </c>
      <c r="G9" s="17">
        <f t="shared" si="0"/>
        <v>-267029.45000000019</v>
      </c>
      <c r="H9" s="18">
        <f t="shared" si="1"/>
        <v>-7.3757379821203006E-2</v>
      </c>
      <c r="I9" s="22">
        <f>IF(D9=0,"N/A",F9/D9)</f>
        <v>0.11499995877202422</v>
      </c>
    </row>
    <row r="10" spans="1:10">
      <c r="B10" s="1" t="s">
        <v>23</v>
      </c>
      <c r="C10" s="29">
        <v>2949977</v>
      </c>
      <c r="D10" s="279">
        <f>'STATE ASSESSED'!C24</f>
        <v>3605255</v>
      </c>
      <c r="E10" s="29">
        <v>2949977</v>
      </c>
      <c r="F10" s="279">
        <f>D10</f>
        <v>3605255</v>
      </c>
      <c r="G10" s="17">
        <f t="shared" si="0"/>
        <v>655278</v>
      </c>
      <c r="H10" s="18">
        <f t="shared" si="1"/>
        <v>0.22212986745320396</v>
      </c>
      <c r="I10" s="22">
        <f>IF(D10=0,"N/A",F10/D10)</f>
        <v>1</v>
      </c>
    </row>
    <row r="11" spans="1:10">
      <c r="B11" s="1" t="s">
        <v>66</v>
      </c>
      <c r="C11" s="280">
        <v>113187829</v>
      </c>
      <c r="D11" s="279">
        <f>'STATE ASSESSED'!F24</f>
        <v>97745843</v>
      </c>
      <c r="E11" s="29">
        <v>12366259</v>
      </c>
      <c r="F11" s="279">
        <f>'STATE ASSESSED'!I24</f>
        <v>10623595</v>
      </c>
      <c r="G11" s="17">
        <f t="shared" si="0"/>
        <v>-15441986</v>
      </c>
      <c r="H11" s="18">
        <f>IF(E11=0,"",F11/E11-1)</f>
        <v>-0.14092087186593782</v>
      </c>
      <c r="I11" s="22">
        <f>F11/D11</f>
        <v>0.10868590084183938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39895425759.660004</v>
      </c>
      <c r="D13" s="15">
        <f>SUM(D6:D9)</f>
        <v>43123613762.919998</v>
      </c>
      <c r="E13" s="15">
        <v>3790138195</v>
      </c>
      <c r="F13" s="15">
        <f>SUM(F6:F9)</f>
        <v>4096810115</v>
      </c>
      <c r="G13" s="15">
        <f>SUM(G6:G9)</f>
        <v>3228188003.2599955</v>
      </c>
      <c r="H13" s="19">
        <f t="shared" si="1"/>
        <v>8.0913123538494114E-2</v>
      </c>
      <c r="I13" s="21"/>
    </row>
    <row r="14" spans="1:10">
      <c r="B14" s="12" t="s">
        <v>74</v>
      </c>
      <c r="C14" s="16">
        <v>116137806</v>
      </c>
      <c r="D14" s="16">
        <f>SUM(D10:D11)</f>
        <v>101351098</v>
      </c>
      <c r="E14" s="16">
        <v>15316236</v>
      </c>
      <c r="F14" s="16">
        <f>SUM(F10:F11)</f>
        <v>14228850</v>
      </c>
      <c r="G14" s="16">
        <f>SUM(G10:G11)</f>
        <v>-14786708</v>
      </c>
      <c r="H14" s="20">
        <f t="shared" si="1"/>
        <v>-7.0995641487895611E-2</v>
      </c>
      <c r="I14" s="21"/>
    </row>
    <row r="15" spans="1:10">
      <c r="B15" s="7" t="s">
        <v>72</v>
      </c>
      <c r="C15" s="15">
        <v>40011563565.660004</v>
      </c>
      <c r="D15" s="15">
        <f>SUM(D13:D14)</f>
        <v>43224964860.919998</v>
      </c>
      <c r="E15" s="15">
        <v>3805454431</v>
      </c>
      <c r="F15" s="15">
        <f>SUM(F13:F14)</f>
        <v>4111038965</v>
      </c>
      <c r="G15" s="15">
        <f>SUM(G13:G14)</f>
        <v>3213401295.2599955</v>
      </c>
      <c r="H15" s="19">
        <f>IF(E15=0,"",F15/E15-1)</f>
        <v>8.0301719424268114E-2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23270521</v>
      </c>
      <c r="D22" s="3">
        <v>21537754</v>
      </c>
      <c r="E22" s="29">
        <v>2210695</v>
      </c>
      <c r="F22" s="3">
        <v>2046090</v>
      </c>
      <c r="G22" s="17">
        <f>D22-C22</f>
        <v>-1732767</v>
      </c>
      <c r="H22" s="18">
        <f>IF(E22=0,"",F22/E22-1)</f>
        <v>-7.4458484775149936E-2</v>
      </c>
      <c r="I22" s="22">
        <f>IF(D22=0,"N/A",F22/D22)</f>
        <v>9.5000156469425737E-2</v>
      </c>
    </row>
    <row r="23" spans="1:9">
      <c r="A23" s="1">
        <v>120</v>
      </c>
      <c r="B23" s="36" t="s">
        <v>76</v>
      </c>
      <c r="C23" s="29">
        <v>1680</v>
      </c>
      <c r="D23" s="3">
        <v>1475</v>
      </c>
      <c r="E23" s="29">
        <v>160</v>
      </c>
      <c r="F23" s="3">
        <v>140</v>
      </c>
      <c r="G23" s="17">
        <f>D23-C23</f>
        <v>-205</v>
      </c>
      <c r="H23" s="18">
        <f>IF(E23=0,"",F23/E23-1)</f>
        <v>-0.125</v>
      </c>
      <c r="I23" s="22">
        <f>IF(D23=0,"N/A",F23/D23)</f>
        <v>9.4915254237288138E-2</v>
      </c>
    </row>
    <row r="24" spans="1:9">
      <c r="A24" s="28">
        <v>130</v>
      </c>
      <c r="B24" s="37" t="s">
        <v>77</v>
      </c>
      <c r="C24" s="30">
        <v>8227335.6500000004</v>
      </c>
      <c r="D24" s="4">
        <v>10246790</v>
      </c>
      <c r="E24" s="30">
        <v>781600</v>
      </c>
      <c r="F24" s="4">
        <v>973445</v>
      </c>
      <c r="G24" s="26">
        <f>D24-C24</f>
        <v>2019454.3499999996</v>
      </c>
      <c r="H24" s="23">
        <f>IF(E24=0,"",F24/E24-1)</f>
        <v>0.24545163766632538</v>
      </c>
      <c r="I24" s="24">
        <f>IF(D24=0,"N/A",F24/D24)</f>
        <v>9.4999995120423078E-2</v>
      </c>
    </row>
    <row r="25" spans="1:9">
      <c r="A25" s="7" t="s">
        <v>15</v>
      </c>
      <c r="B25" s="7" t="s">
        <v>16</v>
      </c>
      <c r="C25" s="15">
        <v>31499536.649999999</v>
      </c>
      <c r="D25" s="15">
        <f>SUM(D22:D24)</f>
        <v>31786019</v>
      </c>
      <c r="E25" s="15">
        <v>2992455</v>
      </c>
      <c r="F25" s="15">
        <f>SUM(F22:F24)</f>
        <v>3019675</v>
      </c>
      <c r="G25" s="15">
        <f>SUM(G22:G24)</f>
        <v>286482.34999999963</v>
      </c>
      <c r="H25" s="19">
        <f>IF(E25=0,"",F25/E25-1)</f>
        <v>9.0962103022433904E-3</v>
      </c>
      <c r="I25" s="25">
        <f>IF(D25=0,"N/A",F25/D25)</f>
        <v>9.5000100515890334E-2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13416.032008999999</v>
      </c>
      <c r="D29" s="3">
        <v>13358.982008999999</v>
      </c>
      <c r="E29" s="31">
        <v>1734.5308198720177</v>
      </c>
      <c r="F29" s="27">
        <f>IF(D29&lt;&gt;0,D22/D29,0)</f>
        <v>1612.2301823215219</v>
      </c>
      <c r="G29" s="17">
        <f>D29-C29</f>
        <v>-57.049999999999272</v>
      </c>
      <c r="H29" s="27">
        <f>F29-E29</f>
        <v>-122.30063755049582</v>
      </c>
      <c r="I29" s="2"/>
    </row>
    <row r="30" spans="1:9">
      <c r="A30" s="1">
        <v>120</v>
      </c>
      <c r="B30" s="36" t="s">
        <v>76</v>
      </c>
      <c r="C30" s="29">
        <v>5</v>
      </c>
      <c r="D30" s="3">
        <v>5</v>
      </c>
      <c r="E30" s="31">
        <v>336</v>
      </c>
      <c r="F30" s="27">
        <f>IF(D30&lt;&gt;0,D23/D30,0)</f>
        <v>295</v>
      </c>
      <c r="G30" s="17">
        <f>D30-C30</f>
        <v>0</v>
      </c>
      <c r="H30" s="27">
        <f>F30-E30</f>
        <v>-41</v>
      </c>
      <c r="I30" s="2"/>
    </row>
    <row r="31" spans="1:9">
      <c r="A31" s="1">
        <v>130</v>
      </c>
      <c r="B31" s="36" t="s">
        <v>77</v>
      </c>
      <c r="C31" s="29">
        <v>17495.59576</v>
      </c>
      <c r="D31" s="3">
        <v>17925.333764999999</v>
      </c>
      <c r="E31" s="31">
        <v>470.25181439148662</v>
      </c>
      <c r="F31" s="27">
        <f>IF(D31&lt;&gt;0,D24/D31,0)</f>
        <v>571.63733374980757</v>
      </c>
      <c r="G31" s="17">
        <f>D31-C31</f>
        <v>429.73800499999925</v>
      </c>
      <c r="H31" s="27">
        <f>F31-E31</f>
        <v>101.38551935832095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13516011314.889999</v>
      </c>
      <c r="D38" s="3">
        <v>14335561916.02</v>
      </c>
      <c r="E38" s="29">
        <v>1284021320</v>
      </c>
      <c r="F38" s="3">
        <v>1361878008</v>
      </c>
      <c r="G38" s="17">
        <f>D38-C38</f>
        <v>819550601.13000107</v>
      </c>
      <c r="H38" s="18">
        <f>IF(E38=0,"",F38/E38-1)</f>
        <v>6.0635043038070435E-2</v>
      </c>
      <c r="I38" s="22">
        <f>IF(D38=0,"N/A",F38/D38)</f>
        <v>9.4999973909505445E-2</v>
      </c>
    </row>
    <row r="39" spans="1:9">
      <c r="A39" s="1">
        <v>300</v>
      </c>
      <c r="B39" s="36" t="s">
        <v>64</v>
      </c>
      <c r="C39" s="29">
        <v>20216252731.980003</v>
      </c>
      <c r="D39" s="3">
        <v>22035809049.900002</v>
      </c>
      <c r="E39" s="29">
        <v>1920544014</v>
      </c>
      <c r="F39" s="3">
        <v>2093401891</v>
      </c>
      <c r="G39" s="17">
        <f>D39-C39</f>
        <v>1819556317.9199982</v>
      </c>
      <c r="H39" s="18">
        <f>IF(E39=0,"",F39/E39-1)</f>
        <v>9.000464229923133E-2</v>
      </c>
      <c r="I39" s="22">
        <f>IF(D39=0,"N/A",F39/D39)</f>
        <v>9.5000001418577368E-2</v>
      </c>
    </row>
    <row r="40" spans="1:9">
      <c r="A40" s="1">
        <v>400</v>
      </c>
      <c r="B40" s="36" t="s">
        <v>62</v>
      </c>
      <c r="C40" s="29">
        <v>1881059270</v>
      </c>
      <c r="D40" s="3">
        <v>3187004761.5700002</v>
      </c>
      <c r="E40" s="29">
        <v>178700719</v>
      </c>
      <c r="F40" s="3">
        <v>302765459</v>
      </c>
      <c r="G40" s="17">
        <f>D40-C40</f>
        <v>1305945491.5700002</v>
      </c>
      <c r="H40" s="18">
        <f>IF(E40=0,"",F40/E40-1)</f>
        <v>0.69425988151732065</v>
      </c>
      <c r="I40" s="22">
        <f>IF(D40=0,"N/A",F40/D40)</f>
        <v>9.5000002086865404E-2</v>
      </c>
    </row>
    <row r="41" spans="1:9">
      <c r="A41" s="28">
        <v>500</v>
      </c>
      <c r="B41" s="37" t="s">
        <v>63</v>
      </c>
      <c r="C41" s="30">
        <v>4008111314</v>
      </c>
      <c r="D41" s="4">
        <v>3333416727.4299998</v>
      </c>
      <c r="E41" s="30">
        <v>380770551</v>
      </c>
      <c r="F41" s="4">
        <v>316674660</v>
      </c>
      <c r="G41" s="26">
        <f>D41-C41</f>
        <v>-674694586.57000017</v>
      </c>
      <c r="H41" s="23">
        <f>IF(E41=0,"",F41/E41-1)</f>
        <v>-0.16833205937714446</v>
      </c>
      <c r="I41" s="24">
        <f>IF(D41=0,"N/A",F41/D41)</f>
        <v>9.5000021267712925E-2</v>
      </c>
    </row>
    <row r="42" spans="1:9">
      <c r="A42" s="7" t="s">
        <v>14</v>
      </c>
      <c r="B42" s="7" t="s">
        <v>69</v>
      </c>
      <c r="C42" s="15">
        <v>39621434630.870003</v>
      </c>
      <c r="D42" s="15">
        <f>SUM(D38:D41)</f>
        <v>42891792454.919998</v>
      </c>
      <c r="E42" s="15">
        <v>3764036604</v>
      </c>
      <c r="F42" s="15">
        <f>SUM(F38:F41)</f>
        <v>4074720018</v>
      </c>
      <c r="G42" s="15">
        <f>SUM(G38:G41)</f>
        <v>3270357824.0499992</v>
      </c>
      <c r="H42" s="19">
        <f>IF(E42=0,"",F42/E42-1)</f>
        <v>8.2539955554587374E-2</v>
      </c>
      <c r="I42" s="25">
        <f>IF(D42=0,"N/A",F42/D42)</f>
        <v>9.4999993816593228E-2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8441114.1400000006</v>
      </c>
      <c r="D47" s="3">
        <v>10705303</v>
      </c>
      <c r="E47" s="29">
        <v>801934</v>
      </c>
      <c r="F47" s="3">
        <v>1017008</v>
      </c>
      <c r="G47" s="17">
        <f>D47-C47</f>
        <v>2264188.8599999994</v>
      </c>
      <c r="H47" s="18">
        <f>IF(E47=0,"",F47/E47-1)</f>
        <v>0.2681941406649424</v>
      </c>
      <c r="I47" s="22">
        <f>IF(D47=0,"N/A",F47/D47)</f>
        <v>9.5000393730098068E-2</v>
      </c>
    </row>
    <row r="48" spans="1:9">
      <c r="A48" s="28">
        <v>730</v>
      </c>
      <c r="B48" s="37" t="s">
        <v>67</v>
      </c>
      <c r="C48" s="30">
        <v>230430143</v>
      </c>
      <c r="D48" s="4">
        <v>185976680.44999999</v>
      </c>
      <c r="E48" s="30">
        <v>21890864</v>
      </c>
      <c r="F48" s="4">
        <v>17667784</v>
      </c>
      <c r="G48" s="26">
        <f>D48-C48</f>
        <v>-44453462.550000012</v>
      </c>
      <c r="H48" s="23">
        <f>IF(E48=0,"",F48/E48-1)</f>
        <v>-0.19291518141997499</v>
      </c>
      <c r="I48" s="24">
        <f>IF(D48=0,"N/A",F48/D48)</f>
        <v>9.4999996543921536E-2</v>
      </c>
    </row>
    <row r="49" spans="1:9">
      <c r="A49" s="7" t="s">
        <v>17</v>
      </c>
      <c r="B49" s="7" t="s">
        <v>68</v>
      </c>
      <c r="C49" s="15">
        <v>238871257.13999999</v>
      </c>
      <c r="D49" s="15">
        <f>SUM(D47:D48)</f>
        <v>196681983.44999999</v>
      </c>
      <c r="E49" s="15">
        <v>22692798</v>
      </c>
      <c r="F49" s="15">
        <f>SUM(F47:F48)</f>
        <v>18684792</v>
      </c>
      <c r="G49" s="15">
        <f>SUM(G47:G48)</f>
        <v>-42189273.690000013</v>
      </c>
      <c r="H49" s="19">
        <f>IF(E49=0,"",F49/E49-1)</f>
        <v>-0.17662017702709032</v>
      </c>
      <c r="I49" s="25">
        <f>IF(D49=0,"N/A",F49/D49)</f>
        <v>9.500001816256852E-2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2469119</v>
      </c>
      <c r="D57" s="3">
        <v>2286615</v>
      </c>
      <c r="E57" s="29">
        <v>283948</v>
      </c>
      <c r="F57" s="3">
        <v>262961</v>
      </c>
      <c r="G57" s="17">
        <f t="shared" ref="G57:G86" si="4">D57-C57</f>
        <v>-182504</v>
      </c>
      <c r="H57" s="18">
        <f t="shared" si="2"/>
        <v>-7.3911420400918471E-2</v>
      </c>
      <c r="I57" s="22">
        <f t="shared" si="3"/>
        <v>0.11500012026510803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0</v>
      </c>
      <c r="D62" s="3">
        <v>0</v>
      </c>
      <c r="E62" s="29">
        <v>0</v>
      </c>
      <c r="F62" s="3">
        <v>0</v>
      </c>
      <c r="G62" s="17">
        <f t="shared" si="4"/>
        <v>0</v>
      </c>
      <c r="H62" s="18" t="str">
        <f t="shared" si="2"/>
        <v/>
      </c>
      <c r="I62" s="22" t="str">
        <f t="shared" si="3"/>
        <v>N/A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0</v>
      </c>
      <c r="D65" s="3">
        <v>0</v>
      </c>
      <c r="E65" s="29">
        <v>0</v>
      </c>
      <c r="F65" s="3">
        <v>0</v>
      </c>
      <c r="G65" s="17">
        <f t="shared" si="4"/>
        <v>0</v>
      </c>
      <c r="H65" s="18" t="str">
        <f t="shared" si="2"/>
        <v/>
      </c>
      <c r="I65" s="22" t="str">
        <f t="shared" si="3"/>
        <v>N/A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0</v>
      </c>
      <c r="D67" s="3">
        <v>0</v>
      </c>
      <c r="E67" s="29">
        <v>0</v>
      </c>
      <c r="F67" s="3">
        <v>0</v>
      </c>
      <c r="G67" s="17">
        <f t="shared" si="4"/>
        <v>0</v>
      </c>
      <c r="H67" s="18" t="str">
        <f t="shared" si="2"/>
        <v/>
      </c>
      <c r="I67" s="22" t="str">
        <f t="shared" si="3"/>
        <v>N/A</v>
      </c>
    </row>
    <row r="68" spans="1:9">
      <c r="A68" s="1">
        <v>513</v>
      </c>
      <c r="B68" s="1" t="s">
        <v>38</v>
      </c>
      <c r="C68" s="29">
        <v>0</v>
      </c>
      <c r="D68" s="3">
        <v>0</v>
      </c>
      <c r="E68" s="29">
        <v>0</v>
      </c>
      <c r="F68" s="3">
        <v>0</v>
      </c>
      <c r="G68" s="17">
        <f t="shared" si="4"/>
        <v>0</v>
      </c>
      <c r="H68" s="18" t="str">
        <f t="shared" si="2"/>
        <v/>
      </c>
      <c r="I68" s="22" t="str">
        <f t="shared" si="3"/>
        <v>N/A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4"/>
        <v>0</v>
      </c>
      <c r="H69" s="18" t="str">
        <f t="shared" si="2"/>
        <v/>
      </c>
      <c r="I69" s="22" t="str">
        <f t="shared" si="3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63910</v>
      </c>
      <c r="D72" s="3">
        <v>114234</v>
      </c>
      <c r="E72" s="29">
        <v>7350</v>
      </c>
      <c r="F72" s="3">
        <v>13136</v>
      </c>
      <c r="G72" s="17">
        <f t="shared" si="4"/>
        <v>50324</v>
      </c>
      <c r="H72" s="18">
        <f t="shared" si="2"/>
        <v>0.78721088435374154</v>
      </c>
      <c r="I72" s="22">
        <f t="shared" si="3"/>
        <v>0.11499203389533764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4"/>
        <v>0</v>
      </c>
      <c r="H73" s="18" t="str">
        <f t="shared" si="2"/>
        <v/>
      </c>
      <c r="I73" s="22" t="str">
        <f t="shared" si="3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0</v>
      </c>
      <c r="D77" s="3">
        <v>0</v>
      </c>
      <c r="E77" s="29">
        <v>0</v>
      </c>
      <c r="F77" s="3">
        <v>0</v>
      </c>
      <c r="G77" s="17">
        <f t="shared" si="4"/>
        <v>0</v>
      </c>
      <c r="H77" s="18" t="str">
        <f t="shared" si="2"/>
        <v/>
      </c>
      <c r="I77" s="22" t="str">
        <f t="shared" si="3"/>
        <v>N/A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1106</v>
      </c>
      <c r="D79" s="3">
        <v>834.38</v>
      </c>
      <c r="E79" s="29">
        <v>127</v>
      </c>
      <c r="F79" s="3">
        <v>96</v>
      </c>
      <c r="G79" s="17">
        <f t="shared" si="4"/>
        <v>-271.62</v>
      </c>
      <c r="H79" s="18">
        <f t="shared" si="2"/>
        <v>-0.24409448818897639</v>
      </c>
      <c r="I79" s="22">
        <f t="shared" si="3"/>
        <v>0.11505549030417796</v>
      </c>
    </row>
    <row r="80" spans="1:9">
      <c r="A80" s="1">
        <v>525</v>
      </c>
      <c r="B80" s="1" t="s">
        <v>46</v>
      </c>
      <c r="C80" s="29">
        <v>1086200</v>
      </c>
      <c r="D80" s="3">
        <v>951622.17</v>
      </c>
      <c r="E80" s="29">
        <v>124913</v>
      </c>
      <c r="F80" s="3">
        <v>109437</v>
      </c>
      <c r="G80" s="17">
        <f t="shared" si="4"/>
        <v>-134577.82999999996</v>
      </c>
      <c r="H80" s="18">
        <f t="shared" si="2"/>
        <v>-0.12389423038434755</v>
      </c>
      <c r="I80" s="22">
        <f t="shared" si="3"/>
        <v>0.11500047334962782</v>
      </c>
    </row>
    <row r="81" spans="1:9">
      <c r="A81" s="1">
        <v>526</v>
      </c>
      <c r="B81" s="1" t="s">
        <v>47</v>
      </c>
      <c r="C81" s="29">
        <v>0</v>
      </c>
      <c r="D81" s="3">
        <v>0</v>
      </c>
      <c r="E81" s="29">
        <v>0</v>
      </c>
      <c r="F81" s="3">
        <v>0</v>
      </c>
      <c r="G81" s="17">
        <f t="shared" si="4"/>
        <v>0</v>
      </c>
      <c r="H81" s="18" t="str">
        <f t="shared" si="2"/>
        <v/>
      </c>
      <c r="I81" s="22" t="str">
        <f t="shared" si="3"/>
        <v>N/A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0</v>
      </c>
      <c r="D85" s="3">
        <v>0</v>
      </c>
      <c r="E85" s="29">
        <v>0</v>
      </c>
      <c r="F85" s="3">
        <v>0</v>
      </c>
      <c r="G85" s="17">
        <f t="shared" si="4"/>
        <v>0</v>
      </c>
      <c r="H85" s="18" t="str">
        <f t="shared" si="2"/>
        <v/>
      </c>
      <c r="I85" s="22" t="str">
        <f t="shared" si="3"/>
        <v>N/A</v>
      </c>
    </row>
    <row r="86" spans="1:9">
      <c r="A86" s="28">
        <v>532</v>
      </c>
      <c r="B86" s="28" t="s">
        <v>52</v>
      </c>
      <c r="C86" s="30">
        <v>0</v>
      </c>
      <c r="D86" s="4">
        <v>0</v>
      </c>
      <c r="E86" s="30">
        <v>0</v>
      </c>
      <c r="F86" s="4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3620335</v>
      </c>
      <c r="D87" s="15">
        <f>SUM(D56:D85)</f>
        <v>3353305.55</v>
      </c>
      <c r="E87" s="15">
        <v>416338</v>
      </c>
      <c r="F87" s="15">
        <f>SUM(F56:F85)</f>
        <v>385630</v>
      </c>
      <c r="G87" s="15">
        <f>SUM(G56:G85)</f>
        <v>-267029.44999999995</v>
      </c>
      <c r="H87" s="19">
        <f t="shared" si="2"/>
        <v>-7.3757379821203006E-2</v>
      </c>
      <c r="I87" s="25">
        <f t="shared" si="3"/>
        <v>0.11499995877202422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rgb="FF92D050"/>
  </sheetPr>
  <dimension ref="A1:J87"/>
  <sheetViews>
    <sheetView topLeftCell="A12" zoomScaleNormal="100" workbookViewId="0">
      <selection activeCell="D39" sqref="D39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"UINTA COUNTY "&amp;D3</f>
        <v>UINTA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133208521</v>
      </c>
      <c r="D6" s="17">
        <f>D25</f>
        <v>118135036</v>
      </c>
      <c r="E6" s="29">
        <v>12654872</v>
      </c>
      <c r="F6" s="17">
        <f>F25</f>
        <v>11222852</v>
      </c>
      <c r="G6" s="17">
        <f t="shared" ref="G6:G11" si="0">D6-C6</f>
        <v>-15073485</v>
      </c>
      <c r="H6" s="18">
        <f>IF(E6=0,"",F6/E6-1)</f>
        <v>-0.11315957996256298</v>
      </c>
      <c r="I6" s="22">
        <f>IF(D6=0,"N/A",F6/D6)</f>
        <v>9.5000199602089261E-2</v>
      </c>
    </row>
    <row r="7" spans="1:10">
      <c r="A7" s="1" t="s">
        <v>14</v>
      </c>
      <c r="B7" s="36" t="s">
        <v>70</v>
      </c>
      <c r="C7" s="29">
        <v>1911253274.96</v>
      </c>
      <c r="D7" s="17">
        <f>D42</f>
        <v>2219047886.6300001</v>
      </c>
      <c r="E7" s="29">
        <v>181569043</v>
      </c>
      <c r="F7" s="17">
        <f>F42</f>
        <v>210809571</v>
      </c>
      <c r="G7" s="17">
        <f t="shared" si="0"/>
        <v>307794611.67000008</v>
      </c>
      <c r="H7" s="18">
        <f t="shared" ref="H7:H14" si="1">IF(E7=0,"",F7/E7-1)</f>
        <v>0.16104357613428633</v>
      </c>
      <c r="I7" s="22">
        <f>IF(D7=0,"N/A",F7/D7)</f>
        <v>9.5000009810581432E-2</v>
      </c>
    </row>
    <row r="8" spans="1:10">
      <c r="A8" s="1" t="s">
        <v>17</v>
      </c>
      <c r="B8" s="36" t="s">
        <v>71</v>
      </c>
      <c r="C8" s="29">
        <v>106227299.81999999</v>
      </c>
      <c r="D8" s="17">
        <f>D49</f>
        <v>87141411.75</v>
      </c>
      <c r="E8" s="29">
        <v>10091608</v>
      </c>
      <c r="F8" s="17">
        <f>F49</f>
        <v>8278448</v>
      </c>
      <c r="G8" s="17">
        <f t="shared" si="0"/>
        <v>-19085888.069999993</v>
      </c>
      <c r="H8" s="18">
        <f t="shared" si="1"/>
        <v>-0.17967007834628534</v>
      </c>
      <c r="I8" s="22">
        <f>IF(D8=0,"N/A",F8/D8)</f>
        <v>9.5000159324363939E-2</v>
      </c>
    </row>
    <row r="9" spans="1:10">
      <c r="A9" s="1" t="s">
        <v>19</v>
      </c>
      <c r="B9" s="36" t="s">
        <v>20</v>
      </c>
      <c r="C9" s="29">
        <v>456940035</v>
      </c>
      <c r="D9" s="17">
        <f>D87</f>
        <v>487005731</v>
      </c>
      <c r="E9" s="29">
        <v>52548102</v>
      </c>
      <c r="F9" s="17">
        <f>F87</f>
        <v>56005649</v>
      </c>
      <c r="G9" s="17">
        <f t="shared" si="0"/>
        <v>30065696</v>
      </c>
      <c r="H9" s="18">
        <f t="shared" si="1"/>
        <v>6.5797752314631586E-2</v>
      </c>
      <c r="I9" s="22">
        <f>IF(D9=0,"N/A",F9/D9)</f>
        <v>0.11499997933289208</v>
      </c>
    </row>
    <row r="10" spans="1:10">
      <c r="B10" s="1" t="s">
        <v>23</v>
      </c>
      <c r="C10" s="29">
        <v>62090976</v>
      </c>
      <c r="D10" s="279">
        <f>'STATE ASSESSED'!C25</f>
        <v>66630825</v>
      </c>
      <c r="E10" s="29">
        <v>62090976</v>
      </c>
      <c r="F10" s="279">
        <f>D10</f>
        <v>66630825</v>
      </c>
      <c r="G10" s="17">
        <f t="shared" si="0"/>
        <v>4539849</v>
      </c>
      <c r="H10" s="18">
        <f t="shared" si="1"/>
        <v>7.3116083728495429E-2</v>
      </c>
      <c r="I10" s="22">
        <f>IF(D10=0,"N/A",F10/D10)</f>
        <v>1</v>
      </c>
    </row>
    <row r="11" spans="1:10">
      <c r="B11" s="1" t="s">
        <v>66</v>
      </c>
      <c r="C11" s="280">
        <v>540985533</v>
      </c>
      <c r="D11" s="279">
        <f>'STATE ASSESSED'!F25</f>
        <v>562602653</v>
      </c>
      <c r="E11" s="29">
        <v>61439837</v>
      </c>
      <c r="F11" s="279">
        <f>'STATE ASSESSED'!I25</f>
        <v>64105964</v>
      </c>
      <c r="G11" s="17">
        <f t="shared" si="0"/>
        <v>21617120</v>
      </c>
      <c r="H11" s="18">
        <f>IF(E11=0,"",F11/E11-1)</f>
        <v>4.3394109264970782E-2</v>
      </c>
      <c r="I11" s="22">
        <f>F11/D11</f>
        <v>0.11394536385167028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2607629130.7800002</v>
      </c>
      <c r="D13" s="15">
        <f>SUM(D6:D9)</f>
        <v>2911330065.3800001</v>
      </c>
      <c r="E13" s="15">
        <v>256863625</v>
      </c>
      <c r="F13" s="15">
        <f>SUM(F6:F9)</f>
        <v>286316520</v>
      </c>
      <c r="G13" s="15">
        <f>SUM(G6:G9)</f>
        <v>303700934.60000008</v>
      </c>
      <c r="H13" s="19">
        <f t="shared" si="1"/>
        <v>0.11466354957810787</v>
      </c>
      <c r="I13" s="21"/>
    </row>
    <row r="14" spans="1:10">
      <c r="B14" s="12" t="s">
        <v>74</v>
      </c>
      <c r="C14" s="16">
        <v>603076509</v>
      </c>
      <c r="D14" s="16">
        <f>SUM(D10:D11)</f>
        <v>629233478</v>
      </c>
      <c r="E14" s="16">
        <v>123530813</v>
      </c>
      <c r="F14" s="16">
        <f>SUM(F10:F11)</f>
        <v>130736789</v>
      </c>
      <c r="G14" s="16">
        <f>SUM(G10:G11)</f>
        <v>26156969</v>
      </c>
      <c r="H14" s="20">
        <f t="shared" si="1"/>
        <v>5.833342973303357E-2</v>
      </c>
      <c r="I14" s="21"/>
    </row>
    <row r="15" spans="1:10">
      <c r="B15" s="7" t="s">
        <v>72</v>
      </c>
      <c r="C15" s="15">
        <v>3210705639.7800002</v>
      </c>
      <c r="D15" s="15">
        <f>SUM(D13:D14)</f>
        <v>3540563543.3800001</v>
      </c>
      <c r="E15" s="15">
        <v>380394438</v>
      </c>
      <c r="F15" s="15">
        <f>SUM(F13:F14)</f>
        <v>417053309</v>
      </c>
      <c r="G15" s="15">
        <f>SUM(G13:G14)</f>
        <v>329857903.60000008</v>
      </c>
      <c r="H15" s="19">
        <f>IF(E15=0,"",F15/E15-1)</f>
        <v>9.6370680898336447E-2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89280838</v>
      </c>
      <c r="D22" s="3">
        <v>75988101</v>
      </c>
      <c r="E22" s="29">
        <v>8481686</v>
      </c>
      <c r="F22" s="3">
        <v>7218875</v>
      </c>
      <c r="G22" s="17">
        <f>D22-C22</f>
        <v>-13292737</v>
      </c>
      <c r="H22" s="18">
        <f>IF(E22=0,"",F22/E22-1)</f>
        <v>-0.14888678972553337</v>
      </c>
      <c r="I22" s="22">
        <f>IF(D22=0,"N/A",F22/D22)</f>
        <v>9.5000071129557509E-2</v>
      </c>
    </row>
    <row r="23" spans="1:9">
      <c r="A23" s="1">
        <v>120</v>
      </c>
      <c r="B23" s="36" t="s">
        <v>76</v>
      </c>
      <c r="C23" s="29">
        <v>0</v>
      </c>
      <c r="D23" s="3">
        <v>0</v>
      </c>
      <c r="E23" s="29">
        <v>0</v>
      </c>
      <c r="F23" s="3">
        <v>0</v>
      </c>
      <c r="G23" s="17">
        <f>D23-C23</f>
        <v>0</v>
      </c>
      <c r="H23" s="18" t="str">
        <f>IF(E23=0,"",F23/E23-1)</f>
        <v/>
      </c>
      <c r="I23" s="22" t="str">
        <f>IF(D23=0,"N/A",F23/D23)</f>
        <v>N/A</v>
      </c>
    </row>
    <row r="24" spans="1:9">
      <c r="A24" s="28">
        <v>130</v>
      </c>
      <c r="B24" s="37" t="s">
        <v>77</v>
      </c>
      <c r="C24" s="30">
        <v>43927683</v>
      </c>
      <c r="D24" s="4">
        <v>42146935</v>
      </c>
      <c r="E24" s="30">
        <v>4173186</v>
      </c>
      <c r="F24" s="4">
        <v>4003977</v>
      </c>
      <c r="G24" s="26">
        <f>D24-C24</f>
        <v>-1780748</v>
      </c>
      <c r="H24" s="23">
        <f>IF(E24=0,"",F24/E24-1)</f>
        <v>-4.0546718981612662E-2</v>
      </c>
      <c r="I24" s="24">
        <f>IF(D24=0,"N/A",F24/D24)</f>
        <v>9.5000431229459503E-2</v>
      </c>
    </row>
    <row r="25" spans="1:9">
      <c r="A25" s="7" t="s">
        <v>15</v>
      </c>
      <c r="B25" s="7" t="s">
        <v>16</v>
      </c>
      <c r="C25" s="15">
        <v>133208521</v>
      </c>
      <c r="D25" s="15">
        <f>SUM(D22:D24)</f>
        <v>118135036</v>
      </c>
      <c r="E25" s="15">
        <v>12654872</v>
      </c>
      <c r="F25" s="15">
        <f>SUM(F22:F24)</f>
        <v>11222852</v>
      </c>
      <c r="G25" s="15">
        <f>SUM(G22:G24)</f>
        <v>-15073485</v>
      </c>
      <c r="H25" s="19">
        <f>IF(E25=0,"",F25/E25-1)</f>
        <v>-0.11315957996256298</v>
      </c>
      <c r="I25" s="25">
        <f>IF(D25=0,"N/A",F25/D25)</f>
        <v>9.5000199602089261E-2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62561.105386000003</v>
      </c>
      <c r="D29" s="3">
        <v>62561.640385999999</v>
      </c>
      <c r="E29" s="31">
        <v>1427.0981538631727</v>
      </c>
      <c r="F29" s="27">
        <f>IF(D29&lt;&gt;0,D22/D29,0)</f>
        <v>1214.6117098458396</v>
      </c>
      <c r="G29" s="17">
        <f>D29-C29</f>
        <v>0.5349999999962165</v>
      </c>
      <c r="H29" s="27">
        <f>F29-E29</f>
        <v>-212.48644401733304</v>
      </c>
      <c r="I29" s="2"/>
    </row>
    <row r="30" spans="1:9">
      <c r="A30" s="1">
        <v>120</v>
      </c>
      <c r="B30" s="36" t="s">
        <v>76</v>
      </c>
      <c r="C30" s="29">
        <v>0</v>
      </c>
      <c r="D30" s="3">
        <v>0</v>
      </c>
      <c r="E30" s="31">
        <v>0</v>
      </c>
      <c r="F30" s="27">
        <f>IF(D30&lt;&gt;0,D23/D30,0)</f>
        <v>0</v>
      </c>
      <c r="G30" s="17">
        <f>D30-C30</f>
        <v>0</v>
      </c>
      <c r="H30" s="27">
        <f>F30-E30</f>
        <v>0</v>
      </c>
      <c r="I30" s="2"/>
    </row>
    <row r="31" spans="1:9">
      <c r="A31" s="1">
        <v>130</v>
      </c>
      <c r="B31" s="36" t="s">
        <v>77</v>
      </c>
      <c r="C31" s="29">
        <v>647604.75943799992</v>
      </c>
      <c r="D31" s="3">
        <v>647476.81643800007</v>
      </c>
      <c r="E31" s="31">
        <v>67.831007045286441</v>
      </c>
      <c r="F31" s="27">
        <f>IF(D31&lt;&gt;0,D24/D31,0)</f>
        <v>65.094122183192994</v>
      </c>
      <c r="G31" s="17">
        <f>D31-C31</f>
        <v>-127.94299999985378</v>
      </c>
      <c r="H31" s="27">
        <f>F31-E31</f>
        <v>-2.7368848620934472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358012994.46999997</v>
      </c>
      <c r="D38" s="3">
        <v>433866029.89999998</v>
      </c>
      <c r="E38" s="29">
        <v>34011186</v>
      </c>
      <c r="F38" s="3">
        <v>41217244</v>
      </c>
      <c r="G38" s="17">
        <f>D38-C38</f>
        <v>75853035.430000007</v>
      </c>
      <c r="H38" s="18">
        <f>IF(E38=0,"",F38/E38-1)</f>
        <v>0.21187317607801148</v>
      </c>
      <c r="I38" s="22">
        <f>IF(D38=0,"N/A",F38/D38)</f>
        <v>9.4999933526715596E-2</v>
      </c>
    </row>
    <row r="39" spans="1:9">
      <c r="A39" s="1">
        <v>300</v>
      </c>
      <c r="B39" s="36" t="s">
        <v>64</v>
      </c>
      <c r="C39" s="29">
        <v>1157252902.49</v>
      </c>
      <c r="D39" s="3">
        <v>1400569812.73</v>
      </c>
      <c r="E39" s="29">
        <v>109939072</v>
      </c>
      <c r="F39" s="3">
        <v>133054177</v>
      </c>
      <c r="G39" s="17">
        <f>D39-C39</f>
        <v>243316910.24000001</v>
      </c>
      <c r="H39" s="18">
        <f>IF(E39=0,"",F39/E39-1)</f>
        <v>0.21025377583685634</v>
      </c>
      <c r="I39" s="22">
        <f>IF(D39=0,"N/A",F39/D39)</f>
        <v>9.5000031980305155E-2</v>
      </c>
    </row>
    <row r="40" spans="1:9">
      <c r="A40" s="1">
        <v>400</v>
      </c>
      <c r="B40" s="36" t="s">
        <v>62</v>
      </c>
      <c r="C40" s="29">
        <v>98415941</v>
      </c>
      <c r="D40" s="3">
        <v>90931156</v>
      </c>
      <c r="E40" s="29">
        <v>9349495</v>
      </c>
      <c r="F40" s="3">
        <v>8638467</v>
      </c>
      <c r="G40" s="17">
        <f>D40-C40</f>
        <v>-7484785</v>
      </c>
      <c r="H40" s="18">
        <f>IF(E40=0,"",F40/E40-1)</f>
        <v>-7.6049882908114319E-2</v>
      </c>
      <c r="I40" s="22">
        <f>IF(D40=0,"N/A",F40/D40)</f>
        <v>9.5000078960834941E-2</v>
      </c>
    </row>
    <row r="41" spans="1:9">
      <c r="A41" s="28">
        <v>500</v>
      </c>
      <c r="B41" s="37" t="s">
        <v>63</v>
      </c>
      <c r="C41" s="30">
        <v>297571437</v>
      </c>
      <c r="D41" s="4">
        <v>293680888</v>
      </c>
      <c r="E41" s="30">
        <v>28269290</v>
      </c>
      <c r="F41" s="4">
        <v>27899683</v>
      </c>
      <c r="G41" s="26">
        <f>D41-C41</f>
        <v>-3890549</v>
      </c>
      <c r="H41" s="23">
        <f>IF(E41=0,"",F41/E41-1)</f>
        <v>-1.3074505939130399E-2</v>
      </c>
      <c r="I41" s="24">
        <f>IF(D41=0,"N/A",F41/D41)</f>
        <v>9.4999995369123236E-2</v>
      </c>
    </row>
    <row r="42" spans="1:9">
      <c r="A42" s="7" t="s">
        <v>14</v>
      </c>
      <c r="B42" s="7" t="s">
        <v>69</v>
      </c>
      <c r="C42" s="15">
        <v>1911253274.96</v>
      </c>
      <c r="D42" s="15">
        <f>SUM(D38:D41)</f>
        <v>2219047886.6300001</v>
      </c>
      <c r="E42" s="15">
        <v>181569043</v>
      </c>
      <c r="F42" s="15">
        <f>SUM(F38:F41)</f>
        <v>210809571</v>
      </c>
      <c r="G42" s="15">
        <f>SUM(G38:G41)</f>
        <v>307794611.67000002</v>
      </c>
      <c r="H42" s="19">
        <f>IF(E42=0,"",F42/E42-1)</f>
        <v>0.16104357613428633</v>
      </c>
      <c r="I42" s="25">
        <f>IF(D42=0,"N/A",F42/D42)</f>
        <v>9.5000009810581432E-2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21193543.82</v>
      </c>
      <c r="D47" s="3">
        <v>27761982.75</v>
      </c>
      <c r="E47" s="29">
        <v>2013386</v>
      </c>
      <c r="F47" s="3">
        <v>2637394</v>
      </c>
      <c r="G47" s="17">
        <f>D47-C47</f>
        <v>6568438.9299999997</v>
      </c>
      <c r="H47" s="18">
        <f>IF(E47=0,"",F47/E47-1)</f>
        <v>0.30992964091336694</v>
      </c>
      <c r="I47" s="22">
        <f>IF(D47=0,"N/A",F47/D47)</f>
        <v>9.5000203110492898E-2</v>
      </c>
    </row>
    <row r="48" spans="1:9">
      <c r="A48" s="28">
        <v>730</v>
      </c>
      <c r="B48" s="37" t="s">
        <v>67</v>
      </c>
      <c r="C48" s="30">
        <v>85033756</v>
      </c>
      <c r="D48" s="4">
        <v>59379429</v>
      </c>
      <c r="E48" s="30">
        <v>8078222</v>
      </c>
      <c r="F48" s="4">
        <v>5641054</v>
      </c>
      <c r="G48" s="26">
        <f>D48-C48</f>
        <v>-25654327</v>
      </c>
      <c r="H48" s="23">
        <f>IF(E48=0,"",F48/E48-1)</f>
        <v>-0.3016960910457771</v>
      </c>
      <c r="I48" s="24">
        <f>IF(D48=0,"N/A",F48/D48)</f>
        <v>9.5000138852800356E-2</v>
      </c>
    </row>
    <row r="49" spans="1:9">
      <c r="A49" s="7" t="s">
        <v>17</v>
      </c>
      <c r="B49" s="7" t="s">
        <v>68</v>
      </c>
      <c r="C49" s="15">
        <v>106227299.81999999</v>
      </c>
      <c r="D49" s="15">
        <f>SUM(D47:D48)</f>
        <v>87141411.75</v>
      </c>
      <c r="E49" s="15">
        <v>10091608</v>
      </c>
      <c r="F49" s="15">
        <f>SUM(F47:F48)</f>
        <v>8278448</v>
      </c>
      <c r="G49" s="15">
        <f>SUM(G47:G48)</f>
        <v>-19085888.07</v>
      </c>
      <c r="H49" s="19">
        <f>IF(E49=0,"",F49/E49-1)</f>
        <v>-0.17967007834628534</v>
      </c>
      <c r="I49" s="25">
        <f>IF(D49=0,"N/A",F49/D49)</f>
        <v>9.5000159324363939E-2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0</v>
      </c>
      <c r="D56" s="3">
        <v>0</v>
      </c>
      <c r="E56" s="29">
        <v>0</v>
      </c>
      <c r="F56" s="3">
        <v>0</v>
      </c>
      <c r="G56" s="17">
        <f>D56-C56</f>
        <v>0</v>
      </c>
      <c r="H56" s="18" t="str">
        <f t="shared" ref="H56:H87" si="2">IF(E56=0,"",F56/E56-1)</f>
        <v/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556606</v>
      </c>
      <c r="D57" s="3">
        <v>485296</v>
      </c>
      <c r="E57" s="29">
        <v>64010</v>
      </c>
      <c r="F57" s="3">
        <v>55809</v>
      </c>
      <c r="G57" s="17">
        <f t="shared" ref="G57:G86" si="4">D57-C57</f>
        <v>-71310</v>
      </c>
      <c r="H57" s="18">
        <f t="shared" si="2"/>
        <v>-0.1281206061552882</v>
      </c>
      <c r="I57" s="22">
        <f t="shared" si="3"/>
        <v>0.11499991757607728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195448</v>
      </c>
      <c r="D59" s="3">
        <v>195448</v>
      </c>
      <c r="E59" s="29">
        <v>22477</v>
      </c>
      <c r="F59" s="3">
        <v>22477</v>
      </c>
      <c r="G59" s="17">
        <f t="shared" si="4"/>
        <v>0</v>
      </c>
      <c r="H59" s="18">
        <f t="shared" si="2"/>
        <v>0</v>
      </c>
      <c r="I59" s="22">
        <f t="shared" si="3"/>
        <v>0.11500245589619745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4222843</v>
      </c>
      <c r="D62" s="3">
        <v>3422045</v>
      </c>
      <c r="E62" s="29">
        <v>485626</v>
      </c>
      <c r="F62" s="3">
        <v>393536</v>
      </c>
      <c r="G62" s="17">
        <f t="shared" si="4"/>
        <v>-800798</v>
      </c>
      <c r="H62" s="18">
        <f t="shared" si="2"/>
        <v>-0.18963152714228648</v>
      </c>
      <c r="I62" s="22">
        <f t="shared" si="3"/>
        <v>0.11500024108391327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92467</v>
      </c>
      <c r="D65" s="3">
        <v>94003</v>
      </c>
      <c r="E65" s="29">
        <v>10634</v>
      </c>
      <c r="F65" s="3">
        <v>10810</v>
      </c>
      <c r="G65" s="17">
        <f t="shared" si="4"/>
        <v>1536</v>
      </c>
      <c r="H65" s="18">
        <f t="shared" si="2"/>
        <v>1.6550686477336818E-2</v>
      </c>
      <c r="I65" s="22">
        <f t="shared" si="3"/>
        <v>0.11499632990436476</v>
      </c>
    </row>
    <row r="66" spans="1:9">
      <c r="A66" s="1">
        <v>511</v>
      </c>
      <c r="B66" s="1" t="s">
        <v>36</v>
      </c>
      <c r="C66" s="29">
        <v>491510</v>
      </c>
      <c r="D66" s="3">
        <v>598069</v>
      </c>
      <c r="E66" s="29">
        <v>56524</v>
      </c>
      <c r="F66" s="3">
        <v>68778</v>
      </c>
      <c r="G66" s="17">
        <f t="shared" si="4"/>
        <v>106559</v>
      </c>
      <c r="H66" s="18">
        <f t="shared" si="2"/>
        <v>0.2167928667468686</v>
      </c>
      <c r="I66" s="22">
        <f t="shared" si="3"/>
        <v>0.11500010868311182</v>
      </c>
    </row>
    <row r="67" spans="1:9">
      <c r="A67" s="1">
        <v>512</v>
      </c>
      <c r="B67" s="1" t="s">
        <v>37</v>
      </c>
      <c r="C67" s="29">
        <v>2565878</v>
      </c>
      <c r="D67" s="3">
        <v>2651440</v>
      </c>
      <c r="E67" s="29">
        <v>295075</v>
      </c>
      <c r="F67" s="3">
        <v>304915</v>
      </c>
      <c r="G67" s="17">
        <f t="shared" si="4"/>
        <v>85562</v>
      </c>
      <c r="H67" s="18">
        <f t="shared" si="2"/>
        <v>3.3347454037109259E-2</v>
      </c>
      <c r="I67" s="22">
        <f t="shared" si="3"/>
        <v>0.11499977370787196</v>
      </c>
    </row>
    <row r="68" spans="1:9">
      <c r="A68" s="1">
        <v>513</v>
      </c>
      <c r="B68" s="1" t="s">
        <v>38</v>
      </c>
      <c r="C68" s="29">
        <v>526260</v>
      </c>
      <c r="D68" s="3">
        <v>565547</v>
      </c>
      <c r="E68" s="29">
        <v>60520</v>
      </c>
      <c r="F68" s="3">
        <v>65037</v>
      </c>
      <c r="G68" s="17">
        <f t="shared" si="4"/>
        <v>39287</v>
      </c>
      <c r="H68" s="18">
        <f t="shared" si="2"/>
        <v>7.4636483807005938E-2</v>
      </c>
      <c r="I68" s="22">
        <f t="shared" si="3"/>
        <v>0.11499839977932869</v>
      </c>
    </row>
    <row r="69" spans="1:9">
      <c r="A69" s="1">
        <v>514</v>
      </c>
      <c r="B69" s="1" t="s">
        <v>39</v>
      </c>
      <c r="C69" s="29">
        <v>5375943</v>
      </c>
      <c r="D69" s="3">
        <v>6781715</v>
      </c>
      <c r="E69" s="29">
        <v>618234</v>
      </c>
      <c r="F69" s="3">
        <v>779897</v>
      </c>
      <c r="G69" s="17">
        <f t="shared" si="4"/>
        <v>1405772</v>
      </c>
      <c r="H69" s="18">
        <f t="shared" si="2"/>
        <v>0.2614916035028807</v>
      </c>
      <c r="I69" s="22">
        <f t="shared" si="3"/>
        <v>0.11499996682255152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33911025</v>
      </c>
      <c r="D73" s="3">
        <v>33989061</v>
      </c>
      <c r="E73" s="29">
        <v>3899769</v>
      </c>
      <c r="F73" s="3">
        <v>3908743</v>
      </c>
      <c r="G73" s="17">
        <f t="shared" si="4"/>
        <v>78036</v>
      </c>
      <c r="H73" s="18">
        <f t="shared" si="2"/>
        <v>2.3011619406174688E-3</v>
      </c>
      <c r="I73" s="22">
        <f t="shared" si="3"/>
        <v>0.1150000289799121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305948301</v>
      </c>
      <c r="D77" s="3">
        <v>346592725</v>
      </c>
      <c r="E77" s="29">
        <v>35184051</v>
      </c>
      <c r="F77" s="3">
        <v>39858151</v>
      </c>
      <c r="G77" s="17">
        <f t="shared" si="4"/>
        <v>40644424</v>
      </c>
      <c r="H77" s="18">
        <f t="shared" si="2"/>
        <v>0.13284712439735835</v>
      </c>
      <c r="I77" s="22">
        <f t="shared" si="3"/>
        <v>0.11499996429526904</v>
      </c>
    </row>
    <row r="78" spans="1:9">
      <c r="A78" s="1">
        <v>523</v>
      </c>
      <c r="B78" s="1" t="s">
        <v>21</v>
      </c>
      <c r="C78" s="29">
        <v>788519</v>
      </c>
      <c r="D78" s="3">
        <v>678748</v>
      </c>
      <c r="E78" s="29">
        <v>90680</v>
      </c>
      <c r="F78" s="3">
        <v>78056</v>
      </c>
      <c r="G78" s="17">
        <f t="shared" si="4"/>
        <v>-109771</v>
      </c>
      <c r="H78" s="18">
        <f t="shared" si="2"/>
        <v>-0.13921482134980145</v>
      </c>
      <c r="I78" s="22">
        <f t="shared" si="3"/>
        <v>0.11499997053398316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207975</v>
      </c>
      <c r="D80" s="3">
        <v>256075</v>
      </c>
      <c r="E80" s="29">
        <v>23917</v>
      </c>
      <c r="F80" s="3">
        <v>29449</v>
      </c>
      <c r="G80" s="17">
        <f t="shared" si="4"/>
        <v>48100</v>
      </c>
      <c r="H80" s="18">
        <f t="shared" si="2"/>
        <v>0.23129991219634571</v>
      </c>
      <c r="I80" s="22">
        <f t="shared" si="3"/>
        <v>0.11500146441472225</v>
      </c>
    </row>
    <row r="81" spans="1:9">
      <c r="A81" s="1">
        <v>526</v>
      </c>
      <c r="B81" s="1" t="s">
        <v>47</v>
      </c>
      <c r="C81" s="29">
        <v>350193</v>
      </c>
      <c r="D81" s="3">
        <v>360695</v>
      </c>
      <c r="E81" s="29">
        <v>40272</v>
      </c>
      <c r="F81" s="3">
        <v>41480</v>
      </c>
      <c r="G81" s="17">
        <f t="shared" si="4"/>
        <v>10502</v>
      </c>
      <c r="H81" s="18">
        <f t="shared" si="2"/>
        <v>2.9996027016289339E-2</v>
      </c>
      <c r="I81" s="22">
        <f t="shared" si="3"/>
        <v>0.11500020793190924</v>
      </c>
    </row>
    <row r="82" spans="1:9">
      <c r="A82" s="1">
        <v>527</v>
      </c>
      <c r="B82" s="1" t="s">
        <v>48</v>
      </c>
      <c r="C82" s="29">
        <v>5851151</v>
      </c>
      <c r="D82" s="3">
        <v>5000982</v>
      </c>
      <c r="E82" s="29">
        <v>672883</v>
      </c>
      <c r="F82" s="3">
        <v>575114</v>
      </c>
      <c r="G82" s="17">
        <f t="shared" si="4"/>
        <v>-850169</v>
      </c>
      <c r="H82" s="18">
        <f t="shared" si="2"/>
        <v>-0.14529866262039615</v>
      </c>
      <c r="I82" s="22">
        <f t="shared" si="3"/>
        <v>0.11500021395797866</v>
      </c>
    </row>
    <row r="83" spans="1:9">
      <c r="A83" s="1">
        <v>528</v>
      </c>
      <c r="B83" s="1" t="s">
        <v>49</v>
      </c>
      <c r="C83" s="29">
        <v>0</v>
      </c>
      <c r="D83" s="3">
        <v>0</v>
      </c>
      <c r="E83" s="29">
        <v>0</v>
      </c>
      <c r="F83" s="3">
        <v>0</v>
      </c>
      <c r="G83" s="17">
        <f t="shared" si="4"/>
        <v>0</v>
      </c>
      <c r="H83" s="18" t="str">
        <f t="shared" si="2"/>
        <v/>
      </c>
      <c r="I83" s="22" t="str">
        <f t="shared" si="3"/>
        <v>N/A</v>
      </c>
    </row>
    <row r="84" spans="1:9">
      <c r="A84" s="1">
        <v>529</v>
      </c>
      <c r="B84" s="1" t="s">
        <v>617</v>
      </c>
      <c r="C84" s="29">
        <v>95782400</v>
      </c>
      <c r="D84" s="3">
        <v>85262100</v>
      </c>
      <c r="E84" s="29">
        <v>11014976</v>
      </c>
      <c r="F84" s="3">
        <v>9805142</v>
      </c>
      <c r="G84" s="17">
        <f t="shared" si="4"/>
        <v>-10520300</v>
      </c>
      <c r="H84" s="18">
        <f t="shared" si="2"/>
        <v>-0.10983537322278325</v>
      </c>
      <c r="I84" s="22">
        <f t="shared" si="3"/>
        <v>0.1150000058642703</v>
      </c>
    </row>
    <row r="85" spans="1:9">
      <c r="A85" s="1">
        <v>531</v>
      </c>
      <c r="B85" s="1" t="s">
        <v>25</v>
      </c>
      <c r="C85" s="29">
        <v>73516</v>
      </c>
      <c r="D85" s="3">
        <v>71782</v>
      </c>
      <c r="E85" s="29">
        <v>8454</v>
      </c>
      <c r="F85" s="3">
        <v>8255</v>
      </c>
      <c r="G85" s="17">
        <f t="shared" si="4"/>
        <v>-1734</v>
      </c>
      <c r="H85" s="18">
        <f t="shared" si="2"/>
        <v>-2.3539153063638518E-2</v>
      </c>
      <c r="I85" s="22">
        <f t="shared" si="3"/>
        <v>0.11500097517483492</v>
      </c>
    </row>
    <row r="86" spans="1:9">
      <c r="A86" s="28">
        <v>532</v>
      </c>
      <c r="B86" s="28" t="s">
        <v>52</v>
      </c>
      <c r="C86" s="30">
        <v>38383135</v>
      </c>
      <c r="D86" s="4">
        <v>37358820</v>
      </c>
      <c r="E86" s="30">
        <v>4414061</v>
      </c>
      <c r="F86" s="4">
        <v>4296264</v>
      </c>
      <c r="G86" s="26">
        <f t="shared" si="4"/>
        <v>-1024315</v>
      </c>
      <c r="H86" s="23">
        <f t="shared" si="2"/>
        <v>-2.6686763051076978E-2</v>
      </c>
      <c r="I86" s="24">
        <f t="shared" si="3"/>
        <v>0.11499999196976778</v>
      </c>
    </row>
    <row r="87" spans="1:9">
      <c r="A87" s="7" t="s">
        <v>19</v>
      </c>
      <c r="B87" s="7" t="s">
        <v>26</v>
      </c>
      <c r="C87" s="15">
        <v>456940035</v>
      </c>
      <c r="D87" s="15">
        <f>SUM(D56:D85)</f>
        <v>487005731</v>
      </c>
      <c r="E87" s="15">
        <v>52548102</v>
      </c>
      <c r="F87" s="15">
        <f>SUM(F56:F85)</f>
        <v>56005649</v>
      </c>
      <c r="G87" s="15">
        <f>SUM(G56:G85)</f>
        <v>30065696</v>
      </c>
      <c r="H87" s="19">
        <f t="shared" si="2"/>
        <v>6.5797752314631586E-2</v>
      </c>
      <c r="I87" s="25">
        <f t="shared" si="3"/>
        <v>0.11499997933289208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tabColor rgb="FF92D050"/>
  </sheetPr>
  <dimension ref="A1:J87"/>
  <sheetViews>
    <sheetView topLeftCell="A3" workbookViewId="0">
      <selection activeCell="D42" sqref="D42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8.7109375" style="1" bestFit="1" customWidth="1"/>
    <col min="5" max="5" width="17" style="8" bestFit="1" customWidth="1"/>
    <col min="6" max="6" width="14.7109375" style="1" customWidth="1"/>
    <col min="7" max="7" width="17.140625" style="1" bestFit="1" customWidth="1"/>
    <col min="8" max="8" width="19.140625" style="1" bestFit="1" customWidth="1"/>
    <col min="9" max="9" width="12.28515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"WASHAKIE COUNTY "&amp;D3</f>
        <v>WASHAKIE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166307211.07999998</v>
      </c>
      <c r="D6" s="17">
        <f>D25</f>
        <v>145076949</v>
      </c>
      <c r="E6" s="29">
        <v>15799211</v>
      </c>
      <c r="F6" s="17">
        <f>F25</f>
        <v>13782370</v>
      </c>
      <c r="G6" s="17">
        <f t="shared" ref="G6:G11" si="0">D6-C6</f>
        <v>-21230262.079999983</v>
      </c>
      <c r="H6" s="18">
        <f>IF(E6=0,"",F6/E6-1)</f>
        <v>-0.12765453920452108</v>
      </c>
      <c r="I6" s="22">
        <f>IF(D6=0,"N/A",F6/D6)</f>
        <v>9.5000412505228518E-2</v>
      </c>
    </row>
    <row r="7" spans="1:10">
      <c r="A7" s="1" t="s">
        <v>14</v>
      </c>
      <c r="B7" s="36" t="s">
        <v>70</v>
      </c>
      <c r="C7" s="29">
        <v>784854348.89999998</v>
      </c>
      <c r="D7" s="17">
        <f>D42</f>
        <v>950406685.69999993</v>
      </c>
      <c r="E7" s="29">
        <v>74561268</v>
      </c>
      <c r="F7" s="17">
        <f>F42</f>
        <v>90288589</v>
      </c>
      <c r="G7" s="17">
        <f t="shared" si="0"/>
        <v>165552336.79999995</v>
      </c>
      <c r="H7" s="18">
        <f t="shared" ref="H7:H14" si="1">IF(E7=0,"",F7/E7-1)</f>
        <v>0.21093151205529392</v>
      </c>
      <c r="I7" s="22">
        <f>IF(D7=0,"N/A",F7/D7)</f>
        <v>9.4999951450783451E-2</v>
      </c>
    </row>
    <row r="8" spans="1:10">
      <c r="A8" s="1" t="s">
        <v>17</v>
      </c>
      <c r="B8" s="36" t="s">
        <v>71</v>
      </c>
      <c r="C8" s="29">
        <v>68713700.319999993</v>
      </c>
      <c r="D8" s="17">
        <f>D49</f>
        <v>60304125.25</v>
      </c>
      <c r="E8" s="29">
        <v>6527802</v>
      </c>
      <c r="F8" s="17">
        <f>F49</f>
        <v>5728912</v>
      </c>
      <c r="G8" s="17">
        <f t="shared" si="0"/>
        <v>-8409575.0699999928</v>
      </c>
      <c r="H8" s="18">
        <f t="shared" si="1"/>
        <v>-0.12238269481825581</v>
      </c>
      <c r="I8" s="22">
        <f>IF(D8=0,"N/A",F8/D8)</f>
        <v>9.5000333331259124E-2</v>
      </c>
    </row>
    <row r="9" spans="1:10">
      <c r="A9" s="1" t="s">
        <v>19</v>
      </c>
      <c r="B9" s="36" t="s">
        <v>20</v>
      </c>
      <c r="C9" s="29">
        <v>184695957</v>
      </c>
      <c r="D9" s="17">
        <f>D87</f>
        <v>184578562</v>
      </c>
      <c r="E9" s="29">
        <v>21240039</v>
      </c>
      <c r="F9" s="17">
        <f>F87</f>
        <v>21226536</v>
      </c>
      <c r="G9" s="17">
        <f t="shared" si="0"/>
        <v>-117395</v>
      </c>
      <c r="H9" s="18">
        <f t="shared" si="1"/>
        <v>-6.3573329596988692E-4</v>
      </c>
      <c r="I9" s="22">
        <f>IF(D9=0,"N/A",F9/D9)</f>
        <v>0.11500000742231375</v>
      </c>
    </row>
    <row r="10" spans="1:10">
      <c r="B10" s="1" t="s">
        <v>23</v>
      </c>
      <c r="C10" s="29">
        <v>22686596</v>
      </c>
      <c r="D10" s="279">
        <f>'STATE ASSESSED'!C26</f>
        <v>19173698</v>
      </c>
      <c r="E10" s="29">
        <v>22686596</v>
      </c>
      <c r="F10" s="279">
        <f>D10</f>
        <v>19173698</v>
      </c>
      <c r="G10" s="17">
        <f t="shared" si="0"/>
        <v>-3512898</v>
      </c>
      <c r="H10" s="18">
        <f t="shared" si="1"/>
        <v>-0.15484464923693264</v>
      </c>
      <c r="I10" s="22">
        <f>IF(D10=0,"N/A",F10/D10)</f>
        <v>1</v>
      </c>
    </row>
    <row r="11" spans="1:10">
      <c r="B11" s="1" t="s">
        <v>66</v>
      </c>
      <c r="C11" s="280">
        <v>110243534</v>
      </c>
      <c r="D11" s="279">
        <f>'STATE ASSESSED'!F26</f>
        <v>114124832</v>
      </c>
      <c r="E11" s="29">
        <v>12491357</v>
      </c>
      <c r="F11" s="279">
        <f>'STATE ASSESSED'!I26</f>
        <v>12948382</v>
      </c>
      <c r="G11" s="17">
        <f t="shared" si="0"/>
        <v>3881298</v>
      </c>
      <c r="H11" s="18">
        <f>IF(E11=0,"",F11/E11-1)</f>
        <v>3.6587297921274686E-2</v>
      </c>
      <c r="I11" s="22">
        <f>F11/D11</f>
        <v>0.11345805967977241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1204571217.3</v>
      </c>
      <c r="D13" s="15">
        <f>SUM(D6:D9)</f>
        <v>1340366321.9499998</v>
      </c>
      <c r="E13" s="15">
        <v>118128320</v>
      </c>
      <c r="F13" s="15">
        <f>SUM(F6:F9)</f>
        <v>131026407</v>
      </c>
      <c r="G13" s="15">
        <f>SUM(G6:G9)</f>
        <v>135795104.64999998</v>
      </c>
      <c r="H13" s="19">
        <f t="shared" si="1"/>
        <v>0.10918708570476587</v>
      </c>
      <c r="I13" s="21"/>
    </row>
    <row r="14" spans="1:10">
      <c r="B14" s="12" t="s">
        <v>74</v>
      </c>
      <c r="C14" s="16">
        <v>132930130</v>
      </c>
      <c r="D14" s="16">
        <f>SUM(D10:D11)</f>
        <v>133298530</v>
      </c>
      <c r="E14" s="16">
        <v>35177953</v>
      </c>
      <c r="F14" s="16">
        <f>SUM(F10:F11)</f>
        <v>32122080</v>
      </c>
      <c r="G14" s="16">
        <f>SUM(G10:G11)</f>
        <v>368400</v>
      </c>
      <c r="H14" s="20">
        <f t="shared" si="1"/>
        <v>-8.6868982967826414E-2</v>
      </c>
      <c r="I14" s="21"/>
    </row>
    <row r="15" spans="1:10">
      <c r="B15" s="7" t="s">
        <v>72</v>
      </c>
      <c r="C15" s="15">
        <v>1337501347.3</v>
      </c>
      <c r="D15" s="15">
        <f>SUM(D13:D14)</f>
        <v>1473664851.9499998</v>
      </c>
      <c r="E15" s="15">
        <v>153306273</v>
      </c>
      <c r="F15" s="15">
        <f>SUM(F13:F14)</f>
        <v>163148487</v>
      </c>
      <c r="G15" s="15">
        <f>SUM(G13:G14)</f>
        <v>136163504.64999998</v>
      </c>
      <c r="H15" s="19">
        <f>IF(E15=0,"",F15/E15-1)</f>
        <v>6.4199682161733884E-2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 s="326" customFormat="1" ht="12">
      <c r="A18" s="363" t="s">
        <v>426</v>
      </c>
      <c r="B18" s="327"/>
      <c r="C18" s="328"/>
      <c r="D18" s="328"/>
      <c r="E18" s="328"/>
      <c r="F18" s="328"/>
      <c r="G18" s="328"/>
      <c r="H18" s="329"/>
      <c r="I18" s="330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131948235.42999999</v>
      </c>
      <c r="D22" s="3">
        <v>112302164</v>
      </c>
      <c r="E22" s="29">
        <v>12535086</v>
      </c>
      <c r="F22" s="3">
        <v>10668710</v>
      </c>
      <c r="G22" s="17">
        <f>D22-C22</f>
        <v>-19646071.429999992</v>
      </c>
      <c r="H22" s="18">
        <f>IF(E22=0,"",F22/E22-1)</f>
        <v>-0.14889215758072982</v>
      </c>
      <c r="I22" s="22">
        <f>IF(D22=0,"N/A",F22/D22)</f>
        <v>9.5000039358101779E-2</v>
      </c>
    </row>
    <row r="23" spans="1:9">
      <c r="A23" s="1">
        <v>120</v>
      </c>
      <c r="B23" s="36" t="s">
        <v>76</v>
      </c>
      <c r="C23" s="29">
        <v>763936</v>
      </c>
      <c r="D23" s="3">
        <v>669711</v>
      </c>
      <c r="E23" s="29">
        <v>72575</v>
      </c>
      <c r="F23" s="3">
        <v>63621</v>
      </c>
      <c r="G23" s="17">
        <f>D23-C23</f>
        <v>-94225</v>
      </c>
      <c r="H23" s="18">
        <f>IF(E23=0,"",F23/E23-1)</f>
        <v>-0.12337581811918708</v>
      </c>
      <c r="I23" s="22">
        <f>IF(D23=0,"N/A",F23/D23)</f>
        <v>9.4997693034756789E-2</v>
      </c>
    </row>
    <row r="24" spans="1:9">
      <c r="A24" s="28">
        <v>130</v>
      </c>
      <c r="B24" s="37" t="s">
        <v>77</v>
      </c>
      <c r="C24" s="30">
        <v>33595039.649999999</v>
      </c>
      <c r="D24" s="4">
        <v>32105074</v>
      </c>
      <c r="E24" s="30">
        <v>3191550</v>
      </c>
      <c r="F24" s="4">
        <v>3050039</v>
      </c>
      <c r="G24" s="26">
        <f>D24-C24</f>
        <v>-1489965.6499999985</v>
      </c>
      <c r="H24" s="23">
        <f>IF(E24=0,"",F24/E24-1)</f>
        <v>-4.4339270887186477E-2</v>
      </c>
      <c r="I24" s="24">
        <f>IF(D24=0,"N/A",F24/D24)</f>
        <v>9.5001774485864762E-2</v>
      </c>
    </row>
    <row r="25" spans="1:9">
      <c r="A25" s="7" t="s">
        <v>15</v>
      </c>
      <c r="B25" s="7" t="s">
        <v>16</v>
      </c>
      <c r="C25" s="15">
        <v>166307211.07999998</v>
      </c>
      <c r="D25" s="15">
        <f>SUM(D22:D24)</f>
        <v>145076949</v>
      </c>
      <c r="E25" s="15">
        <v>15799211</v>
      </c>
      <c r="F25" s="15">
        <f>SUM(F22:F24)</f>
        <v>13782370</v>
      </c>
      <c r="G25" s="15">
        <f>SUM(G22:G24)</f>
        <v>-21230262.079999991</v>
      </c>
      <c r="H25" s="19">
        <f>IF(E25=0,"",F25/E25-1)</f>
        <v>-0.12765453920452108</v>
      </c>
      <c r="I25" s="25">
        <f>IF(D25=0,"N/A",F25/D25)</f>
        <v>9.5000412505228518E-2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43879.313999999998</v>
      </c>
      <c r="D29" s="3">
        <v>43850.263999999996</v>
      </c>
      <c r="E29" s="31">
        <v>3007.071519623119</v>
      </c>
      <c r="F29" s="27">
        <f>IF(D29&lt;&gt;0,D22/D29,0)</f>
        <v>2561.0373520214157</v>
      </c>
      <c r="G29" s="17">
        <f>D29-C29</f>
        <v>-29.05000000000291</v>
      </c>
      <c r="H29" s="27">
        <f>F29-E29</f>
        <v>-446.0341676017033</v>
      </c>
      <c r="I29" s="2"/>
    </row>
    <row r="30" spans="1:9">
      <c r="A30" s="1">
        <v>120</v>
      </c>
      <c r="B30" s="36" t="s">
        <v>76</v>
      </c>
      <c r="C30" s="29">
        <v>2791.3</v>
      </c>
      <c r="D30" s="3">
        <v>2791.3</v>
      </c>
      <c r="E30" s="31">
        <v>273.68466306022282</v>
      </c>
      <c r="F30" s="27">
        <f>IF(D30&lt;&gt;0,D23/D30,0)</f>
        <v>239.92799054204133</v>
      </c>
      <c r="G30" s="17">
        <f>D30-C30</f>
        <v>0</v>
      </c>
      <c r="H30" s="27">
        <f>F30-E30</f>
        <v>-33.756672518181489</v>
      </c>
      <c r="I30" s="2"/>
    </row>
    <row r="31" spans="1:9">
      <c r="A31" s="1">
        <v>130</v>
      </c>
      <c r="B31" s="36" t="s">
        <v>77</v>
      </c>
      <c r="C31" s="29">
        <v>303101.55899999995</v>
      </c>
      <c r="D31" s="3">
        <v>302995.65299999999</v>
      </c>
      <c r="E31" s="31">
        <v>110.83756797832902</v>
      </c>
      <c r="F31" s="27">
        <f>IF(D31&lt;&gt;0,D24/D31,0)</f>
        <v>105.95886007645133</v>
      </c>
      <c r="G31" s="17">
        <f>D31-C31</f>
        <v>-105.90599999995902</v>
      </c>
      <c r="H31" s="27">
        <f>F31-E31</f>
        <v>-4.8787079018776893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130313780.59999999</v>
      </c>
      <c r="D38" s="3">
        <v>156664565.07000002</v>
      </c>
      <c r="E38" s="29">
        <v>12379850</v>
      </c>
      <c r="F38" s="3">
        <v>14883081</v>
      </c>
      <c r="G38" s="17">
        <f>D38-C38</f>
        <v>26350784.470000029</v>
      </c>
      <c r="H38" s="18">
        <f>IF(E38=0,"",F38/E38-1)</f>
        <v>0.20220204606679393</v>
      </c>
      <c r="I38" s="22">
        <f>IF(D38=0,"N/A",F38/D38)</f>
        <v>9.4999663729638043E-2</v>
      </c>
    </row>
    <row r="39" spans="1:9">
      <c r="A39" s="1">
        <v>300</v>
      </c>
      <c r="B39" s="36" t="s">
        <v>64</v>
      </c>
      <c r="C39" s="29">
        <v>475072240.93000001</v>
      </c>
      <c r="D39" s="3">
        <v>601145417.41999996</v>
      </c>
      <c r="E39" s="29">
        <v>45131875</v>
      </c>
      <c r="F39" s="3">
        <v>57108791</v>
      </c>
      <c r="G39" s="17">
        <f>D39-C39</f>
        <v>126073176.48999995</v>
      </c>
      <c r="H39" s="18">
        <f>IF(E39=0,"",F39/E39-1)</f>
        <v>0.26537598980764709</v>
      </c>
      <c r="I39" s="22">
        <f>IF(D39=0,"N/A",F39/D39)</f>
        <v>9.4999960650286416E-2</v>
      </c>
    </row>
    <row r="40" spans="1:9">
      <c r="A40" s="1">
        <v>400</v>
      </c>
      <c r="B40" s="36" t="s">
        <v>62</v>
      </c>
      <c r="C40" s="29">
        <v>37332095.909999996</v>
      </c>
      <c r="D40" s="3">
        <v>38546680.310000002</v>
      </c>
      <c r="E40" s="29">
        <v>3546593</v>
      </c>
      <c r="F40" s="3">
        <v>3661956</v>
      </c>
      <c r="G40" s="17">
        <f>D40-C40</f>
        <v>1214584.400000006</v>
      </c>
      <c r="H40" s="18">
        <f>IF(E40=0,"",F40/E40-1)</f>
        <v>3.2527837279326954E-2</v>
      </c>
      <c r="I40" s="22">
        <f>IF(D40=0,"N/A",F40/D40)</f>
        <v>9.5000554407015797E-2</v>
      </c>
    </row>
    <row r="41" spans="1:9">
      <c r="A41" s="28">
        <v>500</v>
      </c>
      <c r="B41" s="37" t="s">
        <v>63</v>
      </c>
      <c r="C41" s="30">
        <v>142136231.46000001</v>
      </c>
      <c r="D41" s="4">
        <v>154050022.90000001</v>
      </c>
      <c r="E41" s="30">
        <v>13502950</v>
      </c>
      <c r="F41" s="4">
        <v>14634761</v>
      </c>
      <c r="G41" s="26">
        <f>D41-C41</f>
        <v>11913791.439999998</v>
      </c>
      <c r="H41" s="23">
        <f>IF(E41=0,"",F41/E41-1)</f>
        <v>8.3819535731080919E-2</v>
      </c>
      <c r="I41" s="24">
        <f>IF(D41=0,"N/A",F41/D41)</f>
        <v>9.5000057283341044E-2</v>
      </c>
    </row>
    <row r="42" spans="1:9">
      <c r="A42" s="7" t="s">
        <v>14</v>
      </c>
      <c r="B42" s="7" t="s">
        <v>69</v>
      </c>
      <c r="C42" s="15">
        <v>784854348.89999998</v>
      </c>
      <c r="D42" s="15">
        <f>SUM(D38:D41)</f>
        <v>950406685.69999993</v>
      </c>
      <c r="E42" s="15">
        <v>74561268</v>
      </c>
      <c r="F42" s="15">
        <f>SUM(F38:F41)</f>
        <v>90288589</v>
      </c>
      <c r="G42" s="15">
        <f>SUM(G38:G41)</f>
        <v>165552336.79999998</v>
      </c>
      <c r="H42" s="19">
        <f>IF(E42=0,"",F42/E42-1)</f>
        <v>0.21093151205529392</v>
      </c>
      <c r="I42" s="25">
        <f>IF(D42=0,"N/A",F42/D42)</f>
        <v>9.4999951450783451E-2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8667734.3200000003</v>
      </c>
      <c r="D47" s="3">
        <v>11194597.25</v>
      </c>
      <c r="E47" s="29">
        <v>823433</v>
      </c>
      <c r="F47" s="3">
        <v>1063498</v>
      </c>
      <c r="G47" s="17">
        <f>D47-C47</f>
        <v>2526862.9299999997</v>
      </c>
      <c r="H47" s="18">
        <f>IF(E47=0,"",F47/E47-1)</f>
        <v>0.29154163119525212</v>
      </c>
      <c r="I47" s="22">
        <f>IF(D47=0,"N/A",F47/D47)</f>
        <v>9.5001005954010537E-2</v>
      </c>
    </row>
    <row r="48" spans="1:9">
      <c r="A48" s="28">
        <v>730</v>
      </c>
      <c r="B48" s="37" t="s">
        <v>67</v>
      </c>
      <c r="C48" s="30">
        <v>60045966</v>
      </c>
      <c r="D48" s="4">
        <v>49109528</v>
      </c>
      <c r="E48" s="30">
        <v>5704369</v>
      </c>
      <c r="F48" s="4">
        <v>4665414</v>
      </c>
      <c r="G48" s="26">
        <f>D48-C48</f>
        <v>-10936438</v>
      </c>
      <c r="H48" s="23">
        <f>IF(E48=0,"",F48/E48-1)</f>
        <v>-0.18213320351470952</v>
      </c>
      <c r="I48" s="24">
        <f>IF(D48=0,"N/A",F48/D48)</f>
        <v>9.5000180005802543E-2</v>
      </c>
    </row>
    <row r="49" spans="1:9">
      <c r="A49" s="7" t="s">
        <v>17</v>
      </c>
      <c r="B49" s="7" t="s">
        <v>68</v>
      </c>
      <c r="C49" s="15">
        <v>68713700.319999993</v>
      </c>
      <c r="D49" s="15">
        <f>SUM(D47:D48)</f>
        <v>60304125.25</v>
      </c>
      <c r="E49" s="15">
        <v>6527802</v>
      </c>
      <c r="F49" s="15">
        <f>SUM(F47:F48)</f>
        <v>5728912</v>
      </c>
      <c r="G49" s="15">
        <f>SUM(G47:G48)</f>
        <v>-8409575.0700000003</v>
      </c>
      <c r="H49" s="19">
        <f>IF(E49=0,"",F49/E49-1)</f>
        <v>-0.12238269481825581</v>
      </c>
      <c r="I49" s="25">
        <f>IF(D49=0,"N/A",F49/D49)</f>
        <v>9.5000333331259124E-2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25500949</v>
      </c>
      <c r="D56" s="3">
        <v>26701813</v>
      </c>
      <c r="E56" s="29">
        <v>2932610</v>
      </c>
      <c r="F56" s="3">
        <v>3070709</v>
      </c>
      <c r="G56" s="17">
        <f>D56-C56</f>
        <v>1200864</v>
      </c>
      <c r="H56" s="18">
        <f t="shared" ref="H56:H87" si="2">IF(E56=0,"",F56/E56-1)</f>
        <v>4.7090816712757499E-2</v>
      </c>
      <c r="I56" s="22">
        <f>IF(D56=0,"N/A",F56/D56)</f>
        <v>0.11500001891257347</v>
      </c>
    </row>
    <row r="57" spans="1:9">
      <c r="A57" s="1">
        <v>502</v>
      </c>
      <c r="B57" s="1" t="s">
        <v>28</v>
      </c>
      <c r="C57" s="29">
        <v>71171917</v>
      </c>
      <c r="D57" s="3">
        <v>70909214</v>
      </c>
      <c r="E57" s="29">
        <v>8184772</v>
      </c>
      <c r="F57" s="3">
        <v>8154561</v>
      </c>
      <c r="G57" s="17">
        <f t="shared" ref="G57:G86" si="3">D57-C57</f>
        <v>-262703</v>
      </c>
      <c r="H57" s="18">
        <f t="shared" si="2"/>
        <v>-3.6911229781354526E-3</v>
      </c>
      <c r="I57" s="22">
        <f t="shared" ref="I57:I87" si="4">IF(D57=0,"N/A",F57/D57)</f>
        <v>0.11500001960253008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3"/>
        <v>0</v>
      </c>
      <c r="H58" s="18" t="str">
        <f t="shared" si="2"/>
        <v/>
      </c>
      <c r="I58" s="22" t="str">
        <f t="shared" si="4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3"/>
        <v>0</v>
      </c>
      <c r="H59" s="18" t="str">
        <f t="shared" si="2"/>
        <v/>
      </c>
      <c r="I59" s="22" t="str">
        <f t="shared" si="4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3"/>
        <v>0</v>
      </c>
      <c r="H60" s="18" t="str">
        <f t="shared" si="2"/>
        <v/>
      </c>
      <c r="I60" s="22" t="str">
        <f t="shared" si="4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3"/>
        <v>0</v>
      </c>
      <c r="H61" s="18" t="str">
        <f t="shared" si="2"/>
        <v/>
      </c>
      <c r="I61" s="22" t="str">
        <f t="shared" si="4"/>
        <v>N/A</v>
      </c>
    </row>
    <row r="62" spans="1:9">
      <c r="A62" s="1">
        <v>507</v>
      </c>
      <c r="B62" s="1" t="s">
        <v>33</v>
      </c>
      <c r="C62" s="29">
        <v>438404</v>
      </c>
      <c r="D62" s="3">
        <v>335686</v>
      </c>
      <c r="E62" s="29">
        <v>50417</v>
      </c>
      <c r="F62" s="3">
        <v>38604</v>
      </c>
      <c r="G62" s="17">
        <f t="shared" si="3"/>
        <v>-102718</v>
      </c>
      <c r="H62" s="18">
        <f t="shared" si="2"/>
        <v>-0.23430588888668502</v>
      </c>
      <c r="I62" s="22">
        <f t="shared" si="4"/>
        <v>0.11500032768718385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3"/>
        <v>0</v>
      </c>
      <c r="H63" s="18" t="str">
        <f t="shared" si="2"/>
        <v/>
      </c>
      <c r="I63" s="22" t="str">
        <f t="shared" si="4"/>
        <v>N/A</v>
      </c>
    </row>
    <row r="64" spans="1:9">
      <c r="A64" s="1">
        <v>509</v>
      </c>
      <c r="B64" s="1" t="s">
        <v>24</v>
      </c>
      <c r="C64" s="29">
        <v>624974</v>
      </c>
      <c r="D64" s="3">
        <v>655367</v>
      </c>
      <c r="E64" s="29">
        <v>71872</v>
      </c>
      <c r="F64" s="3">
        <v>75367</v>
      </c>
      <c r="G64" s="17">
        <f t="shared" si="3"/>
        <v>30393</v>
      </c>
      <c r="H64" s="18">
        <f t="shared" si="2"/>
        <v>4.8628116651825426E-2</v>
      </c>
      <c r="I64" s="22">
        <f t="shared" si="4"/>
        <v>0.11499968719816531</v>
      </c>
    </row>
    <row r="65" spans="1:9">
      <c r="A65" s="1">
        <v>510</v>
      </c>
      <c r="B65" s="1" t="s">
        <v>35</v>
      </c>
      <c r="C65" s="29">
        <v>2402062</v>
      </c>
      <c r="D65" s="3">
        <v>2637607</v>
      </c>
      <c r="E65" s="29">
        <v>276238</v>
      </c>
      <c r="F65" s="3">
        <v>303326</v>
      </c>
      <c r="G65" s="17">
        <f t="shared" si="3"/>
        <v>235545</v>
      </c>
      <c r="H65" s="18">
        <f t="shared" si="2"/>
        <v>9.8060368233190198E-2</v>
      </c>
      <c r="I65" s="22">
        <f t="shared" si="4"/>
        <v>0.11500045306218856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3"/>
        <v>0</v>
      </c>
      <c r="H66" s="18" t="str">
        <f t="shared" si="2"/>
        <v/>
      </c>
      <c r="I66" s="22" t="str">
        <f t="shared" si="4"/>
        <v>N/A</v>
      </c>
    </row>
    <row r="67" spans="1:9">
      <c r="A67" s="1">
        <v>512</v>
      </c>
      <c r="B67" s="1" t="s">
        <v>37</v>
      </c>
      <c r="C67" s="29">
        <v>1174930</v>
      </c>
      <c r="D67" s="3">
        <v>1131333</v>
      </c>
      <c r="E67" s="29">
        <v>135117</v>
      </c>
      <c r="F67" s="3">
        <v>130103</v>
      </c>
      <c r="G67" s="17">
        <f t="shared" si="3"/>
        <v>-43597</v>
      </c>
      <c r="H67" s="18">
        <f t="shared" si="2"/>
        <v>-3.7108579971432132E-2</v>
      </c>
      <c r="I67" s="22">
        <f t="shared" si="4"/>
        <v>0.11499973924565093</v>
      </c>
    </row>
    <row r="68" spans="1:9">
      <c r="A68" s="1">
        <v>513</v>
      </c>
      <c r="B68" s="1" t="s">
        <v>38</v>
      </c>
      <c r="C68" s="29">
        <v>20011</v>
      </c>
      <c r="D68" s="3">
        <v>0</v>
      </c>
      <c r="E68" s="29">
        <v>2301</v>
      </c>
      <c r="F68" s="3">
        <v>0</v>
      </c>
      <c r="G68" s="17">
        <f t="shared" si="3"/>
        <v>-20011</v>
      </c>
      <c r="H68" s="18">
        <f t="shared" si="2"/>
        <v>-1</v>
      </c>
      <c r="I68" s="22" t="str">
        <f t="shared" si="4"/>
        <v>N/A</v>
      </c>
    </row>
    <row r="69" spans="1:9">
      <c r="A69" s="1">
        <v>514</v>
      </c>
      <c r="B69" s="1" t="s">
        <v>39</v>
      </c>
      <c r="C69" s="29">
        <v>31354648</v>
      </c>
      <c r="D69" s="3">
        <v>30986803</v>
      </c>
      <c r="E69" s="29">
        <v>3605785</v>
      </c>
      <c r="F69" s="3">
        <v>3563482</v>
      </c>
      <c r="G69" s="17">
        <f t="shared" si="3"/>
        <v>-367845</v>
      </c>
      <c r="H69" s="18">
        <f t="shared" si="2"/>
        <v>-1.1731980692137767E-2</v>
      </c>
      <c r="I69" s="22">
        <f t="shared" si="4"/>
        <v>0.11499998886622799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3"/>
        <v>0</v>
      </c>
      <c r="H70" s="18" t="str">
        <f t="shared" si="2"/>
        <v/>
      </c>
      <c r="I70" s="22" t="str">
        <f t="shared" si="4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3"/>
        <v>0</v>
      </c>
      <c r="H71" s="18" t="str">
        <f t="shared" si="2"/>
        <v/>
      </c>
      <c r="I71" s="22" t="str">
        <f t="shared" si="4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3"/>
        <v>0</v>
      </c>
      <c r="H72" s="18" t="str">
        <f t="shared" si="2"/>
        <v/>
      </c>
      <c r="I72" s="22" t="str">
        <f t="shared" si="4"/>
        <v>N/A</v>
      </c>
    </row>
    <row r="73" spans="1:9">
      <c r="A73" s="1">
        <v>518</v>
      </c>
      <c r="B73" s="1" t="s">
        <v>43</v>
      </c>
      <c r="C73" s="29">
        <v>0</v>
      </c>
      <c r="D73" s="3">
        <v>0</v>
      </c>
      <c r="E73" s="29">
        <v>0</v>
      </c>
      <c r="F73" s="3">
        <v>0</v>
      </c>
      <c r="G73" s="17">
        <f t="shared" si="3"/>
        <v>0</v>
      </c>
      <c r="H73" s="18" t="str">
        <f t="shared" si="2"/>
        <v/>
      </c>
      <c r="I73" s="22" t="str">
        <f t="shared" si="4"/>
        <v>N/A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3"/>
        <v>0</v>
      </c>
      <c r="H74" s="18" t="str">
        <f t="shared" si="2"/>
        <v/>
      </c>
      <c r="I74" s="22" t="str">
        <f t="shared" si="4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3"/>
        <v>0</v>
      </c>
      <c r="H75" s="18" t="str">
        <f t="shared" si="2"/>
        <v/>
      </c>
      <c r="I75" s="22" t="str">
        <f t="shared" si="4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3"/>
        <v>0</v>
      </c>
      <c r="H76" s="18" t="str">
        <f t="shared" si="2"/>
        <v/>
      </c>
      <c r="I76" s="22" t="str">
        <f t="shared" si="4"/>
        <v>N/A</v>
      </c>
    </row>
    <row r="77" spans="1:9">
      <c r="A77" s="1">
        <v>522</v>
      </c>
      <c r="B77" s="1" t="s">
        <v>22</v>
      </c>
      <c r="C77" s="29">
        <v>24157454</v>
      </c>
      <c r="D77" s="3">
        <v>22279609</v>
      </c>
      <c r="E77" s="29">
        <v>2778107</v>
      </c>
      <c r="F77" s="3">
        <v>2562151</v>
      </c>
      <c r="G77" s="17">
        <f t="shared" si="3"/>
        <v>-1877845</v>
      </c>
      <c r="H77" s="18">
        <f t="shared" si="2"/>
        <v>-7.7734946854098874E-2</v>
      </c>
      <c r="I77" s="22">
        <f t="shared" si="4"/>
        <v>0.11499981889269241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3"/>
        <v>0</v>
      </c>
      <c r="H78" s="18" t="str">
        <f t="shared" si="2"/>
        <v/>
      </c>
      <c r="I78" s="22" t="str">
        <f t="shared" si="4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3"/>
        <v>0</v>
      </c>
      <c r="H79" s="18" t="str">
        <f t="shared" si="2"/>
        <v/>
      </c>
      <c r="I79" s="22" t="str">
        <f t="shared" si="4"/>
        <v>N/A</v>
      </c>
    </row>
    <row r="80" spans="1:9">
      <c r="A80" s="1">
        <v>525</v>
      </c>
      <c r="B80" s="1" t="s">
        <v>46</v>
      </c>
      <c r="C80" s="29">
        <v>16741561</v>
      </c>
      <c r="D80" s="3">
        <v>17891654</v>
      </c>
      <c r="E80" s="29">
        <v>1925279</v>
      </c>
      <c r="F80" s="3">
        <v>2057541</v>
      </c>
      <c r="G80" s="17">
        <f t="shared" si="3"/>
        <v>1150093</v>
      </c>
      <c r="H80" s="18">
        <f t="shared" si="2"/>
        <v>6.8697575779925968E-2</v>
      </c>
      <c r="I80" s="22">
        <f t="shared" si="4"/>
        <v>0.11500004415466564</v>
      </c>
    </row>
    <row r="81" spans="1:9">
      <c r="A81" s="1">
        <v>526</v>
      </c>
      <c r="B81" s="1" t="s">
        <v>47</v>
      </c>
      <c r="C81" s="29">
        <v>8066301</v>
      </c>
      <c r="D81" s="3">
        <v>7778376</v>
      </c>
      <c r="E81" s="29">
        <v>927622</v>
      </c>
      <c r="F81" s="3">
        <v>894514</v>
      </c>
      <c r="G81" s="17">
        <f t="shared" si="3"/>
        <v>-287925</v>
      </c>
      <c r="H81" s="18">
        <f t="shared" si="2"/>
        <v>-3.5691262173600857E-2</v>
      </c>
      <c r="I81" s="22">
        <f t="shared" si="4"/>
        <v>0.11500009770677067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3"/>
        <v>0</v>
      </c>
      <c r="H82" s="18" t="str">
        <f t="shared" si="2"/>
        <v/>
      </c>
      <c r="I82" s="22" t="str">
        <f t="shared" si="4"/>
        <v>N/A</v>
      </c>
    </row>
    <row r="83" spans="1:9">
      <c r="A83" s="1">
        <v>528</v>
      </c>
      <c r="B83" s="1" t="s">
        <v>49</v>
      </c>
      <c r="C83" s="29">
        <v>1415523</v>
      </c>
      <c r="D83" s="3">
        <v>1552305</v>
      </c>
      <c r="E83" s="29">
        <v>162785</v>
      </c>
      <c r="F83" s="3">
        <v>178516</v>
      </c>
      <c r="G83" s="17">
        <f t="shared" si="3"/>
        <v>136782</v>
      </c>
      <c r="H83" s="18">
        <f t="shared" si="2"/>
        <v>9.6636667997665571E-2</v>
      </c>
      <c r="I83" s="22">
        <f t="shared" si="4"/>
        <v>0.11500059588805035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3"/>
        <v>0</v>
      </c>
      <c r="H84" s="18" t="str">
        <f t="shared" si="2"/>
        <v/>
      </c>
      <c r="I84" s="22" t="str">
        <f t="shared" si="4"/>
        <v>N/A</v>
      </c>
    </row>
    <row r="85" spans="1:9">
      <c r="A85" s="1">
        <v>531</v>
      </c>
      <c r="B85" s="1" t="s">
        <v>25</v>
      </c>
      <c r="C85" s="29">
        <v>1627223</v>
      </c>
      <c r="D85" s="3">
        <v>1718795</v>
      </c>
      <c r="E85" s="29">
        <v>187134</v>
      </c>
      <c r="F85" s="3">
        <v>197662</v>
      </c>
      <c r="G85" s="17">
        <f t="shared" si="3"/>
        <v>91572</v>
      </c>
      <c r="H85" s="18">
        <f t="shared" si="2"/>
        <v>5.6259151196468737E-2</v>
      </c>
      <c r="I85" s="22">
        <f t="shared" si="4"/>
        <v>0.11500033453669577</v>
      </c>
    </row>
    <row r="86" spans="1:9">
      <c r="A86" s="28">
        <v>532</v>
      </c>
      <c r="B86" s="28" t="s">
        <v>52</v>
      </c>
      <c r="C86" s="30">
        <v>1646460</v>
      </c>
      <c r="D86" s="4">
        <v>1689540</v>
      </c>
      <c r="E86" s="30">
        <v>192342.9</v>
      </c>
      <c r="F86" s="4">
        <v>188297</v>
      </c>
      <c r="G86" s="26">
        <f t="shared" si="3"/>
        <v>43080</v>
      </c>
      <c r="H86" s="23">
        <f t="shared" si="2"/>
        <v>-2.1034828943516937E-2</v>
      </c>
      <c r="I86" s="24">
        <f t="shared" si="4"/>
        <v>0.11144867833848267</v>
      </c>
    </row>
    <row r="87" spans="1:9">
      <c r="A87" s="7" t="s">
        <v>19</v>
      </c>
      <c r="B87" s="7" t="s">
        <v>26</v>
      </c>
      <c r="C87" s="15">
        <v>184695957</v>
      </c>
      <c r="D87" s="15">
        <f>SUM(D56:D85)</f>
        <v>184578562</v>
      </c>
      <c r="E87" s="15">
        <v>21240039</v>
      </c>
      <c r="F87" s="15">
        <f>SUM(F56:F85)</f>
        <v>21226536</v>
      </c>
      <c r="G87" s="15">
        <f>SUM(G56:G85)</f>
        <v>-117395</v>
      </c>
      <c r="H87" s="19">
        <f t="shared" si="2"/>
        <v>-6.3573329596988692E-4</v>
      </c>
      <c r="I87" s="25">
        <f t="shared" si="4"/>
        <v>0.11500000742231375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>
    <tabColor rgb="FF92D050"/>
  </sheetPr>
  <dimension ref="A1:J87"/>
  <sheetViews>
    <sheetView workbookViewId="0">
      <selection activeCell="D40" sqref="D40"/>
    </sheetView>
  </sheetViews>
  <sheetFormatPr defaultColWidth="9.140625" defaultRowHeight="12.75"/>
  <cols>
    <col min="1" max="1" width="4.5703125" style="1" customWidth="1"/>
    <col min="2" max="2" width="42.5703125" style="1" bestFit="1" customWidth="1"/>
    <col min="3" max="3" width="15.140625" style="8" bestFit="1" customWidth="1"/>
    <col min="4" max="4" width="15.140625" style="1" bestFit="1" customWidth="1"/>
    <col min="5" max="5" width="14.7109375" style="8" bestFit="1" customWidth="1"/>
    <col min="6" max="6" width="14.7109375" style="1" customWidth="1"/>
    <col min="7" max="7" width="17" style="1" bestFit="1" customWidth="1"/>
    <col min="8" max="8" width="19" style="1" bestFit="1" customWidth="1"/>
    <col min="9" max="9" width="12.140625" style="1" bestFit="1" customWidth="1"/>
    <col min="10" max="10" width="2" style="1" customWidth="1"/>
    <col min="11" max="11" width="14.28515625" style="1" customWidth="1"/>
    <col min="12" max="12" width="12.5703125" style="1" bestFit="1" customWidth="1"/>
    <col min="13" max="13" width="14.42578125" style="1" bestFit="1" customWidth="1"/>
    <col min="14" max="14" width="14.7109375" style="1" bestFit="1" customWidth="1"/>
    <col min="15" max="15" width="12" style="1" bestFit="1" customWidth="1"/>
    <col min="16" max="16384" width="9.140625" style="1"/>
  </cols>
  <sheetData>
    <row r="1" spans="1:10" ht="18">
      <c r="A1" s="504" t="str">
        <f>"WESTON COUNTY "&amp;D3</f>
        <v>WESTON COUNTY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v>2025</v>
      </c>
      <c r="D3" s="34">
        <f>'Albany Value'!D3</f>
        <v>2026</v>
      </c>
      <c r="E3" s="34"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1" t="s">
        <v>15</v>
      </c>
      <c r="B6" s="36" t="s">
        <v>65</v>
      </c>
      <c r="C6" s="29">
        <v>86127220</v>
      </c>
      <c r="D6" s="17">
        <f>D25</f>
        <v>83165338</v>
      </c>
      <c r="E6" s="29">
        <v>8182093</v>
      </c>
      <c r="F6" s="17">
        <f>F25</f>
        <v>7900771</v>
      </c>
      <c r="G6" s="17">
        <f t="shared" ref="G6:G11" si="0">D6-C6</f>
        <v>-2961882</v>
      </c>
      <c r="H6" s="18">
        <f>IF(E6=0,"",F6/E6-1)</f>
        <v>-3.4382645125153211E-2</v>
      </c>
      <c r="I6" s="22">
        <f>IF(D6=0,"N/A",F6/D6)</f>
        <v>9.5000768228706053E-2</v>
      </c>
    </row>
    <row r="7" spans="1:10">
      <c r="A7" s="1" t="s">
        <v>14</v>
      </c>
      <c r="B7" s="36" t="s">
        <v>70</v>
      </c>
      <c r="C7" s="29">
        <v>622445158.71000004</v>
      </c>
      <c r="D7" s="17">
        <f>D42</f>
        <v>708110726.94000006</v>
      </c>
      <c r="E7" s="29">
        <v>59132609</v>
      </c>
      <c r="F7" s="17">
        <f>F42</f>
        <v>67270637</v>
      </c>
      <c r="G7" s="17">
        <f t="shared" si="0"/>
        <v>85665568.230000019</v>
      </c>
      <c r="H7" s="18">
        <f t="shared" ref="H7:H14" si="1">IF(E7=0,"",F7/E7-1)</f>
        <v>0.13762335431538286</v>
      </c>
      <c r="I7" s="22">
        <f>IF(D7=0,"N/A",F7/D7)</f>
        <v>9.500016655686111E-2</v>
      </c>
    </row>
    <row r="8" spans="1:10">
      <c r="A8" s="1" t="s">
        <v>17</v>
      </c>
      <c r="B8" s="36" t="s">
        <v>71</v>
      </c>
      <c r="C8" s="29">
        <v>48043825.32</v>
      </c>
      <c r="D8" s="17">
        <f>D49</f>
        <v>42005043.5</v>
      </c>
      <c r="E8" s="29">
        <v>4564171</v>
      </c>
      <c r="F8" s="17">
        <f>F49</f>
        <v>3990469</v>
      </c>
      <c r="G8" s="17">
        <f t="shared" si="0"/>
        <v>-6038781.8200000003</v>
      </c>
      <c r="H8" s="18">
        <f t="shared" si="1"/>
        <v>-0.12569686806212998</v>
      </c>
      <c r="I8" s="22">
        <f>IF(D8=0,"N/A",F8/D8)</f>
        <v>9.4999758778966631E-2</v>
      </c>
    </row>
    <row r="9" spans="1:10">
      <c r="A9" s="1" t="s">
        <v>19</v>
      </c>
      <c r="B9" s="36" t="s">
        <v>20</v>
      </c>
      <c r="C9" s="29">
        <v>142861583</v>
      </c>
      <c r="D9" s="17">
        <f>D87</f>
        <v>128297647</v>
      </c>
      <c r="E9" s="29">
        <v>16429084</v>
      </c>
      <c r="F9" s="17">
        <f>F87</f>
        <v>14754228</v>
      </c>
      <c r="G9" s="17">
        <f t="shared" si="0"/>
        <v>-14563936</v>
      </c>
      <c r="H9" s="18">
        <f t="shared" si="1"/>
        <v>-0.10194457585097261</v>
      </c>
      <c r="I9" s="22">
        <f>IF(D9=0,"N/A",F9/D9)</f>
        <v>0.11499998904890282</v>
      </c>
    </row>
    <row r="10" spans="1:10">
      <c r="B10" s="1" t="s">
        <v>23</v>
      </c>
      <c r="C10" s="29">
        <v>30421578</v>
      </c>
      <c r="D10" s="279">
        <f>'STATE ASSESSED'!C27</f>
        <v>24390867</v>
      </c>
      <c r="E10" s="29">
        <v>30421578</v>
      </c>
      <c r="F10" s="279">
        <f>D10</f>
        <v>24390867</v>
      </c>
      <c r="G10" s="17">
        <f t="shared" si="0"/>
        <v>-6030711</v>
      </c>
      <c r="H10" s="18">
        <f t="shared" si="1"/>
        <v>-0.19823794150323171</v>
      </c>
      <c r="I10" s="22">
        <f>IF(D10=0,"N/A",F10/D10)</f>
        <v>1</v>
      </c>
    </row>
    <row r="11" spans="1:10">
      <c r="B11" s="1" t="s">
        <v>66</v>
      </c>
      <c r="C11" s="280">
        <v>468102902</v>
      </c>
      <c r="D11" s="279">
        <f>'STATE ASSESSED'!F27</f>
        <v>472603648</v>
      </c>
      <c r="E11" s="29">
        <v>53709133</v>
      </c>
      <c r="F11" s="279">
        <f>'STATE ASSESSED'!I27</f>
        <v>54220102</v>
      </c>
      <c r="G11" s="17">
        <f t="shared" si="0"/>
        <v>4500746</v>
      </c>
      <c r="H11" s="18">
        <f>IF(E11=0,"",F11/E11-1)</f>
        <v>9.5136333703245146E-3</v>
      </c>
      <c r="I11" s="22">
        <f>F11/D11</f>
        <v>0.1147263721502209</v>
      </c>
      <c r="J11" s="1" t="s">
        <v>425</v>
      </c>
    </row>
    <row r="12" spans="1:10">
      <c r="C12" s="29"/>
      <c r="D12" s="3"/>
      <c r="E12" s="280"/>
      <c r="F12" s="3"/>
      <c r="G12" s="3"/>
      <c r="H12" s="18" t="str">
        <f t="shared" si="1"/>
        <v/>
      </c>
      <c r="I12" s="21"/>
    </row>
    <row r="13" spans="1:10">
      <c r="B13" s="11" t="s">
        <v>73</v>
      </c>
      <c r="C13" s="15">
        <v>899477787.03000009</v>
      </c>
      <c r="D13" s="15">
        <f>SUM(D6:D9)</f>
        <v>961578755.44000006</v>
      </c>
      <c r="E13" s="15">
        <v>88307957</v>
      </c>
      <c r="F13" s="15">
        <f>SUM(F6:F9)</f>
        <v>93916105</v>
      </c>
      <c r="G13" s="15">
        <f>SUM(G6:G9)</f>
        <v>62100968.410000026</v>
      </c>
      <c r="H13" s="19">
        <f t="shared" si="1"/>
        <v>6.3506712084846484E-2</v>
      </c>
      <c r="I13" s="21"/>
    </row>
    <row r="14" spans="1:10">
      <c r="B14" s="12" t="s">
        <v>74</v>
      </c>
      <c r="C14" s="16">
        <v>498524480</v>
      </c>
      <c r="D14" s="16">
        <f>SUM(D10:D11)</f>
        <v>496994515</v>
      </c>
      <c r="E14" s="16">
        <v>84130711</v>
      </c>
      <c r="F14" s="16">
        <f>SUM(F10:F11)</f>
        <v>78610969</v>
      </c>
      <c r="G14" s="16">
        <f>SUM(G10:G11)</f>
        <v>-1529965</v>
      </c>
      <c r="H14" s="20">
        <f t="shared" si="1"/>
        <v>-6.5609121025971162E-2</v>
      </c>
      <c r="I14" s="21"/>
    </row>
    <row r="15" spans="1:10">
      <c r="B15" s="7" t="s">
        <v>72</v>
      </c>
      <c r="C15" s="15">
        <v>1398002267.0300002</v>
      </c>
      <c r="D15" s="15">
        <f>SUM(D13:D14)</f>
        <v>1458573270.4400001</v>
      </c>
      <c r="E15" s="15">
        <v>172438668</v>
      </c>
      <c r="F15" s="15">
        <f>SUM(F13:F14)</f>
        <v>172527074</v>
      </c>
      <c r="G15" s="15">
        <f>SUM(G13:G14)</f>
        <v>60571003.410000026</v>
      </c>
      <c r="H15" s="19">
        <f>IF(E15=0,"",F15/E15-1)</f>
        <v>5.1268083328048775E-4</v>
      </c>
      <c r="I15" s="21"/>
    </row>
    <row r="16" spans="1:10">
      <c r="B16" s="7"/>
      <c r="C16" s="15"/>
      <c r="D16" s="15"/>
      <c r="E16" s="15"/>
      <c r="F16" s="15"/>
      <c r="G16" s="15"/>
      <c r="H16" s="19"/>
      <c r="I16" s="21"/>
    </row>
    <row r="17" spans="1:9">
      <c r="B17" s="7"/>
      <c r="C17" s="15"/>
      <c r="D17" s="15"/>
      <c r="E17" s="15"/>
      <c r="F17" s="15"/>
      <c r="G17" s="15"/>
      <c r="H17" s="19"/>
      <c r="I17" s="21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19"/>
      <c r="I18" s="21"/>
    </row>
    <row r="19" spans="1:9">
      <c r="A19" s="7"/>
      <c r="B19" s="7"/>
      <c r="C19" s="34">
        <v>2025</v>
      </c>
      <c r="D19" s="34">
        <f>$D$3</f>
        <v>2026</v>
      </c>
      <c r="E19" s="34"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1">
        <v>110</v>
      </c>
      <c r="B22" s="36" t="s">
        <v>75</v>
      </c>
      <c r="C22" s="29">
        <v>3909182</v>
      </c>
      <c r="D22" s="3">
        <v>3540998</v>
      </c>
      <c r="E22" s="29">
        <v>371373</v>
      </c>
      <c r="F22" s="3">
        <v>336394</v>
      </c>
      <c r="G22" s="17">
        <f>D22-C22</f>
        <v>-368184</v>
      </c>
      <c r="H22" s="18">
        <f>IF(E22=0,"",F22/E22-1)</f>
        <v>-9.4188322791371459E-2</v>
      </c>
      <c r="I22" s="22">
        <f>IF(D22=0,"N/A",F22/D22)</f>
        <v>9.4999771250929829E-2</v>
      </c>
    </row>
    <row r="23" spans="1:9">
      <c r="A23" s="1">
        <v>120</v>
      </c>
      <c r="B23" s="36" t="s">
        <v>76</v>
      </c>
      <c r="C23" s="29">
        <v>10682022</v>
      </c>
      <c r="D23" s="3">
        <v>10286996</v>
      </c>
      <c r="E23" s="29">
        <v>1014793</v>
      </c>
      <c r="F23" s="3">
        <v>977262</v>
      </c>
      <c r="G23" s="17">
        <f>D23-C23</f>
        <v>-395026</v>
      </c>
      <c r="H23" s="18">
        <f>IF(E23=0,"",F23/E23-1)</f>
        <v>-3.6983897208593297E-2</v>
      </c>
      <c r="I23" s="22">
        <f>IF(D23=0,"N/A",F23/D23)</f>
        <v>9.4999745309515049E-2</v>
      </c>
    </row>
    <row r="24" spans="1:9">
      <c r="A24" s="28">
        <v>130</v>
      </c>
      <c r="B24" s="37" t="s">
        <v>77</v>
      </c>
      <c r="C24" s="30">
        <v>71536016</v>
      </c>
      <c r="D24" s="4">
        <v>69337344</v>
      </c>
      <c r="E24" s="30">
        <v>6795927</v>
      </c>
      <c r="F24" s="4">
        <v>6587115</v>
      </c>
      <c r="G24" s="26">
        <f>D24-C24</f>
        <v>-2198672</v>
      </c>
      <c r="H24" s="23">
        <f>IF(E24=0,"",F24/E24-1)</f>
        <v>-3.0726051059700943E-2</v>
      </c>
      <c r="I24" s="24">
        <f>IF(D24=0,"N/A",F24/D24)</f>
        <v>9.500097090537532E-2</v>
      </c>
    </row>
    <row r="25" spans="1:9">
      <c r="A25" s="7" t="s">
        <v>15</v>
      </c>
      <c r="B25" s="7" t="s">
        <v>16</v>
      </c>
      <c r="C25" s="15">
        <v>86127220</v>
      </c>
      <c r="D25" s="15">
        <f>SUM(D22:D24)</f>
        <v>83165338</v>
      </c>
      <c r="E25" s="15">
        <v>8182093</v>
      </c>
      <c r="F25" s="15">
        <f>SUM(F22:F24)</f>
        <v>7900771</v>
      </c>
      <c r="G25" s="15">
        <f>SUM(G22:G24)</f>
        <v>-2961882</v>
      </c>
      <c r="H25" s="19">
        <f>IF(E25=0,"",F25/E25-1)</f>
        <v>-3.4382645125153211E-2</v>
      </c>
      <c r="I25" s="25">
        <f>IF(D25=0,"N/A",F25/D25)</f>
        <v>9.5000768228706053E-2</v>
      </c>
    </row>
    <row r="26" spans="1:9">
      <c r="D26" s="2"/>
      <c r="F26" s="2"/>
      <c r="G26" s="2"/>
      <c r="H26" s="2"/>
      <c r="I26" s="2"/>
    </row>
    <row r="27" spans="1:9">
      <c r="A27" s="7"/>
      <c r="B27" s="7"/>
      <c r="C27" s="34">
        <v>2025</v>
      </c>
      <c r="D27" s="34">
        <f>$D$3</f>
        <v>2026</v>
      </c>
      <c r="E27" s="34">
        <v>2025</v>
      </c>
      <c r="F27" s="34">
        <f>$D$3</f>
        <v>2026</v>
      </c>
      <c r="G27" s="7"/>
      <c r="H27" s="7"/>
      <c r="I27" s="2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  <c r="I28" s="2"/>
    </row>
    <row r="29" spans="1:9">
      <c r="A29" s="1">
        <v>110</v>
      </c>
      <c r="B29" s="36" t="s">
        <v>75</v>
      </c>
      <c r="C29" s="29">
        <v>3518.24</v>
      </c>
      <c r="D29" s="3">
        <v>3581.37</v>
      </c>
      <c r="E29" s="31">
        <v>1111.118627495566</v>
      </c>
      <c r="F29" s="27">
        <f>IF(D29&lt;&gt;0,D22/D29,0)</f>
        <v>988.72721891343258</v>
      </c>
      <c r="G29" s="17">
        <f>D29-C29</f>
        <v>63.130000000000109</v>
      </c>
      <c r="H29" s="27">
        <f>F29-E29</f>
        <v>-122.39140858213341</v>
      </c>
      <c r="I29" s="2"/>
    </row>
    <row r="30" spans="1:9">
      <c r="A30" s="1">
        <v>120</v>
      </c>
      <c r="B30" s="36" t="s">
        <v>76</v>
      </c>
      <c r="C30" s="29">
        <v>29706.239999999998</v>
      </c>
      <c r="D30" s="3">
        <v>29488.1</v>
      </c>
      <c r="E30" s="31">
        <v>359.58849049896588</v>
      </c>
      <c r="F30" s="27">
        <f>IF(D30&lt;&gt;0,D23/D30,0)</f>
        <v>348.85245234518334</v>
      </c>
      <c r="G30" s="17">
        <f>D30-C30</f>
        <v>-218.13999999999942</v>
      </c>
      <c r="H30" s="27">
        <f>F30-E30</f>
        <v>-10.736038153782545</v>
      </c>
      <c r="I30" s="2"/>
    </row>
    <row r="31" spans="1:9">
      <c r="A31" s="1">
        <v>130</v>
      </c>
      <c r="B31" s="36" t="s">
        <v>77</v>
      </c>
      <c r="C31" s="29">
        <v>1009591.5364999999</v>
      </c>
      <c r="D31" s="3">
        <v>1011866.1369320001</v>
      </c>
      <c r="E31" s="31">
        <v>70.856394307738938</v>
      </c>
      <c r="F31" s="27">
        <f>IF(D31&lt;&gt;0,D24/D31,0)</f>
        <v>68.524226149352444</v>
      </c>
      <c r="G31" s="17">
        <f>D31-C31</f>
        <v>2274.600432000123</v>
      </c>
      <c r="H31" s="27">
        <f>F31-E31</f>
        <v>-2.3321681583864944</v>
      </c>
      <c r="I31" s="2"/>
    </row>
    <row r="32" spans="1:9">
      <c r="B32" s="36"/>
      <c r="C32" s="29"/>
      <c r="D32" s="3"/>
      <c r="E32" s="31"/>
      <c r="F32" s="5"/>
      <c r="G32" s="3"/>
      <c r="H32" s="5"/>
      <c r="I32" s="2"/>
    </row>
    <row r="33" spans="1:9">
      <c r="B33" s="36"/>
      <c r="C33" s="29"/>
      <c r="D33" s="3"/>
      <c r="E33" s="31"/>
      <c r="F33" s="5"/>
      <c r="G33" s="3"/>
      <c r="H33" s="5"/>
      <c r="I33" s="2"/>
    </row>
    <row r="34" spans="1:9">
      <c r="D34" s="2"/>
      <c r="F34" s="2"/>
      <c r="G34" s="2"/>
      <c r="H34" s="2"/>
      <c r="I34" s="2"/>
    </row>
    <row r="35" spans="1:9">
      <c r="A35" s="7"/>
      <c r="B35" s="7"/>
      <c r="C35" s="34">
        <v>2025</v>
      </c>
      <c r="D35" s="34">
        <f>$D$3</f>
        <v>2026</v>
      </c>
      <c r="E35" s="34"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1">
        <v>200</v>
      </c>
      <c r="B38" s="36" t="s">
        <v>61</v>
      </c>
      <c r="C38" s="29">
        <v>108948517.44</v>
      </c>
      <c r="D38" s="3">
        <v>126261722.03</v>
      </c>
      <c r="E38" s="29">
        <v>10350386</v>
      </c>
      <c r="F38" s="3">
        <v>11994931</v>
      </c>
      <c r="G38" s="17">
        <f>D38-C38</f>
        <v>17313204.590000004</v>
      </c>
      <c r="H38" s="18">
        <f>IF(E38=0,"",F38/E38-1)</f>
        <v>0.1588873110626019</v>
      </c>
      <c r="I38" s="22">
        <f>IF(D38=0,"N/A",F38/D38)</f>
        <v>9.5000533868451309E-2</v>
      </c>
    </row>
    <row r="39" spans="1:9">
      <c r="A39" s="1">
        <v>300</v>
      </c>
      <c r="B39" s="36" t="s">
        <v>64</v>
      </c>
      <c r="C39" s="29">
        <v>414934070.27000004</v>
      </c>
      <c r="D39" s="3">
        <v>481653654.91000003</v>
      </c>
      <c r="E39" s="29">
        <v>39418737</v>
      </c>
      <c r="F39" s="3">
        <v>45757122</v>
      </c>
      <c r="G39" s="17">
        <f>D39-C39</f>
        <v>66719584.639999986</v>
      </c>
      <c r="H39" s="18">
        <f>IF(E39=0,"",F39/E39-1)</f>
        <v>0.16079624773366019</v>
      </c>
      <c r="I39" s="22">
        <f>IF(D39=0,"N/A",F39/D39)</f>
        <v>9.5000051455127035E-2</v>
      </c>
    </row>
    <row r="40" spans="1:9">
      <c r="A40" s="1">
        <v>400</v>
      </c>
      <c r="B40" s="36" t="s">
        <v>62</v>
      </c>
      <c r="C40" s="29">
        <v>18358342</v>
      </c>
      <c r="D40" s="3">
        <v>19075656</v>
      </c>
      <c r="E40" s="29">
        <v>1744063</v>
      </c>
      <c r="F40" s="3">
        <v>1812216</v>
      </c>
      <c r="G40" s="17">
        <f>D40-C40</f>
        <v>717314</v>
      </c>
      <c r="H40" s="18">
        <f>IF(E40=0,"",F40/E40-1)</f>
        <v>3.9077143428878358E-2</v>
      </c>
      <c r="I40" s="22">
        <f>IF(D40=0,"N/A",F40/D40)</f>
        <v>9.5001503486957406E-2</v>
      </c>
    </row>
    <row r="41" spans="1:9">
      <c r="A41" s="28">
        <v>500</v>
      </c>
      <c r="B41" s="37" t="s">
        <v>63</v>
      </c>
      <c r="C41" s="30">
        <v>80204229</v>
      </c>
      <c r="D41" s="4">
        <v>81119694</v>
      </c>
      <c r="E41" s="30">
        <v>7619423</v>
      </c>
      <c r="F41" s="4">
        <v>7706368</v>
      </c>
      <c r="G41" s="26">
        <f>D41-C41</f>
        <v>915465</v>
      </c>
      <c r="H41" s="23">
        <f>IF(E41=0,"",F41/E41-1)</f>
        <v>1.1410969045818842E-2</v>
      </c>
      <c r="I41" s="24">
        <f>IF(D41=0,"N/A",F41/D41)</f>
        <v>9.499996388053436E-2</v>
      </c>
    </row>
    <row r="42" spans="1:9">
      <c r="A42" s="7" t="s">
        <v>14</v>
      </c>
      <c r="B42" s="7" t="s">
        <v>69</v>
      </c>
      <c r="C42" s="15">
        <v>622445158.71000004</v>
      </c>
      <c r="D42" s="15">
        <f>SUM(D38:D41)</f>
        <v>708110726.94000006</v>
      </c>
      <c r="E42" s="15">
        <v>59132609</v>
      </c>
      <c r="F42" s="15">
        <f>SUM(F38:F41)</f>
        <v>67270637</v>
      </c>
      <c r="G42" s="15">
        <f>SUM(G38:G41)</f>
        <v>85665568.229999989</v>
      </c>
      <c r="H42" s="19">
        <f>IF(E42=0,"",F42/E42-1)</f>
        <v>0.13762335431538286</v>
      </c>
      <c r="I42" s="25">
        <f>IF(D42=0,"N/A",F42/D42)</f>
        <v>9.500016655686111E-2</v>
      </c>
    </row>
    <row r="43" spans="1:9">
      <c r="D43" s="2"/>
      <c r="F43" s="2"/>
      <c r="G43" s="2"/>
      <c r="H43" s="2"/>
      <c r="I43" s="2"/>
    </row>
    <row r="44" spans="1:9">
      <c r="C44" s="34">
        <v>2025</v>
      </c>
      <c r="D44" s="34">
        <f>$D$3</f>
        <v>2026</v>
      </c>
      <c r="E44" s="34"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1">
        <v>610</v>
      </c>
      <c r="B47" s="36" t="s">
        <v>18</v>
      </c>
      <c r="C47" s="29">
        <v>19014849.32</v>
      </c>
      <c r="D47" s="3">
        <v>22656578.5</v>
      </c>
      <c r="E47" s="29">
        <v>1806411</v>
      </c>
      <c r="F47" s="3">
        <v>2152368</v>
      </c>
      <c r="G47" s="17">
        <f>D47-C47</f>
        <v>3641729.1799999997</v>
      </c>
      <c r="H47" s="18">
        <f>IF(E47=0,"",F47/E47-1)</f>
        <v>0.19151621640922256</v>
      </c>
      <c r="I47" s="22">
        <f>IF(D47=0,"N/A",F47/D47)</f>
        <v>9.4999692914797346E-2</v>
      </c>
    </row>
    <row r="48" spans="1:9">
      <c r="A48" s="28">
        <v>730</v>
      </c>
      <c r="B48" s="37" t="s">
        <v>67</v>
      </c>
      <c r="C48" s="30">
        <v>29028976</v>
      </c>
      <c r="D48" s="4">
        <v>19348465</v>
      </c>
      <c r="E48" s="30">
        <v>2757760</v>
      </c>
      <c r="F48" s="4">
        <v>1838101</v>
      </c>
      <c r="G48" s="26">
        <f>D48-C48</f>
        <v>-9680511</v>
      </c>
      <c r="H48" s="23">
        <f>IF(E48=0,"",F48/E48-1)</f>
        <v>-0.33348043339521927</v>
      </c>
      <c r="I48" s="24">
        <f>IF(D48=0,"N/A",F48/D48)</f>
        <v>9.4999835904295254E-2</v>
      </c>
    </row>
    <row r="49" spans="1:9">
      <c r="A49" s="7" t="s">
        <v>17</v>
      </c>
      <c r="B49" s="7" t="s">
        <v>68</v>
      </c>
      <c r="C49" s="15">
        <v>48043825.32</v>
      </c>
      <c r="D49" s="15">
        <f>SUM(D47:D48)</f>
        <v>42005043.5</v>
      </c>
      <c r="E49" s="15">
        <v>4564171</v>
      </c>
      <c r="F49" s="15">
        <f>SUM(F47:F48)</f>
        <v>3990469</v>
      </c>
      <c r="G49" s="15">
        <f>SUM(G47:G48)</f>
        <v>-6038781.8200000003</v>
      </c>
      <c r="H49" s="19">
        <f>IF(E49=0,"",F49/E49-1)</f>
        <v>-0.12569686806212998</v>
      </c>
      <c r="I49" s="25">
        <f>IF(D49=0,"N/A",F49/D49)</f>
        <v>9.4999758778966631E-2</v>
      </c>
    </row>
    <row r="50" spans="1:9">
      <c r="D50" s="2"/>
      <c r="F50" s="2"/>
      <c r="G50" s="2"/>
      <c r="H50" s="2"/>
      <c r="I50" s="2"/>
    </row>
    <row r="51" spans="1:9">
      <c r="D51" s="2"/>
      <c r="F51" s="2"/>
      <c r="G51" s="2"/>
      <c r="H51" s="2"/>
      <c r="I51" s="2"/>
    </row>
    <row r="52" spans="1:9">
      <c r="D52" s="2"/>
      <c r="F52" s="2"/>
      <c r="G52" s="2"/>
      <c r="H52" s="2"/>
      <c r="I52" s="2"/>
    </row>
    <row r="53" spans="1:9">
      <c r="C53" s="34">
        <v>2025</v>
      </c>
      <c r="D53" s="34">
        <f>$D$3</f>
        <v>2026</v>
      </c>
      <c r="E53" s="34"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1">
        <v>501</v>
      </c>
      <c r="B56" s="1" t="s">
        <v>27</v>
      </c>
      <c r="C56" s="29">
        <v>16818</v>
      </c>
      <c r="D56" s="3">
        <v>0</v>
      </c>
      <c r="E56" s="29">
        <v>1934</v>
      </c>
      <c r="F56" s="3">
        <v>0</v>
      </c>
      <c r="G56" s="17">
        <f>D56-C56</f>
        <v>-16818</v>
      </c>
      <c r="H56" s="18">
        <f t="shared" ref="H56:H87" si="2">IF(E56=0,"",F56/E56-1)</f>
        <v>-1</v>
      </c>
      <c r="I56" s="22" t="str">
        <f t="shared" ref="I56:I87" si="3">IF(D56=0,"N/A",F56/D56)</f>
        <v>N/A</v>
      </c>
    </row>
    <row r="57" spans="1:9">
      <c r="A57" s="1">
        <v>502</v>
      </c>
      <c r="B57" s="1" t="s">
        <v>28</v>
      </c>
      <c r="C57" s="29">
        <v>0</v>
      </c>
      <c r="D57" s="3">
        <v>0</v>
      </c>
      <c r="E57" s="29">
        <v>0</v>
      </c>
      <c r="F57" s="3">
        <v>0</v>
      </c>
      <c r="G57" s="17">
        <f t="shared" ref="G57:G86" si="4">D57-C57</f>
        <v>0</v>
      </c>
      <c r="H57" s="18" t="str">
        <f t="shared" si="2"/>
        <v/>
      </c>
      <c r="I57" s="22" t="str">
        <f t="shared" si="3"/>
        <v>N/A</v>
      </c>
    </row>
    <row r="58" spans="1:9">
      <c r="A58" s="1">
        <v>503</v>
      </c>
      <c r="B58" s="1" t="s">
        <v>29</v>
      </c>
      <c r="C58" s="29">
        <v>0</v>
      </c>
      <c r="D58" s="3">
        <v>0</v>
      </c>
      <c r="E58" s="29">
        <v>0</v>
      </c>
      <c r="F58" s="3">
        <v>0</v>
      </c>
      <c r="G58" s="17">
        <f t="shared" si="4"/>
        <v>0</v>
      </c>
      <c r="H58" s="18" t="str">
        <f t="shared" si="2"/>
        <v/>
      </c>
      <c r="I58" s="22" t="str">
        <f t="shared" si="3"/>
        <v>N/A</v>
      </c>
    </row>
    <row r="59" spans="1:9">
      <c r="A59" s="1">
        <v>504</v>
      </c>
      <c r="B59" s="1" t="s">
        <v>30</v>
      </c>
      <c r="C59" s="29">
        <v>0</v>
      </c>
      <c r="D59" s="3">
        <v>0</v>
      </c>
      <c r="E59" s="29">
        <v>0</v>
      </c>
      <c r="F59" s="3">
        <v>0</v>
      </c>
      <c r="G59" s="17">
        <f t="shared" si="4"/>
        <v>0</v>
      </c>
      <c r="H59" s="18" t="str">
        <f t="shared" si="2"/>
        <v/>
      </c>
      <c r="I59" s="22" t="str">
        <f t="shared" si="3"/>
        <v>N/A</v>
      </c>
    </row>
    <row r="60" spans="1:9">
      <c r="A60" s="1">
        <v>505</v>
      </c>
      <c r="B60" s="1" t="s">
        <v>31</v>
      </c>
      <c r="C60" s="29">
        <v>0</v>
      </c>
      <c r="D60" s="3">
        <v>0</v>
      </c>
      <c r="E60" s="29">
        <v>0</v>
      </c>
      <c r="F60" s="3">
        <v>0</v>
      </c>
      <c r="G60" s="17">
        <f t="shared" si="4"/>
        <v>0</v>
      </c>
      <c r="H60" s="18" t="str">
        <f t="shared" si="2"/>
        <v/>
      </c>
      <c r="I60" s="22" t="str">
        <f t="shared" si="3"/>
        <v>N/A</v>
      </c>
    </row>
    <row r="61" spans="1:9">
      <c r="A61" s="1">
        <v>506</v>
      </c>
      <c r="B61" s="1" t="s">
        <v>32</v>
      </c>
      <c r="C61" s="29">
        <v>0</v>
      </c>
      <c r="D61" s="3">
        <v>0</v>
      </c>
      <c r="E61" s="29">
        <v>0</v>
      </c>
      <c r="F61" s="3">
        <v>0</v>
      </c>
      <c r="G61" s="17">
        <f t="shared" si="4"/>
        <v>0</v>
      </c>
      <c r="H61" s="18" t="str">
        <f t="shared" si="2"/>
        <v/>
      </c>
      <c r="I61" s="22" t="str">
        <f t="shared" si="3"/>
        <v>N/A</v>
      </c>
    </row>
    <row r="62" spans="1:9">
      <c r="A62" s="1">
        <v>507</v>
      </c>
      <c r="B62" s="1" t="s">
        <v>33</v>
      </c>
      <c r="C62" s="29">
        <v>672899</v>
      </c>
      <c r="D62" s="3">
        <v>618221</v>
      </c>
      <c r="E62" s="29">
        <v>77384</v>
      </c>
      <c r="F62" s="3">
        <v>71096</v>
      </c>
      <c r="G62" s="17">
        <f t="shared" si="4"/>
        <v>-54678</v>
      </c>
      <c r="H62" s="18">
        <f t="shared" si="2"/>
        <v>-8.125710741238501E-2</v>
      </c>
      <c r="I62" s="22">
        <f t="shared" si="3"/>
        <v>0.11500094626355301</v>
      </c>
    </row>
    <row r="63" spans="1:9">
      <c r="A63" s="1">
        <v>508</v>
      </c>
      <c r="B63" s="1" t="s">
        <v>34</v>
      </c>
      <c r="C63" s="29">
        <v>0</v>
      </c>
      <c r="D63" s="3">
        <v>0</v>
      </c>
      <c r="E63" s="29">
        <v>0</v>
      </c>
      <c r="F63" s="3">
        <v>0</v>
      </c>
      <c r="G63" s="17">
        <f t="shared" si="4"/>
        <v>0</v>
      </c>
      <c r="H63" s="18" t="str">
        <f t="shared" si="2"/>
        <v/>
      </c>
      <c r="I63" s="22" t="str">
        <f t="shared" si="3"/>
        <v>N/A</v>
      </c>
    </row>
    <row r="64" spans="1:9">
      <c r="A64" s="1">
        <v>509</v>
      </c>
      <c r="B64" s="1" t="s">
        <v>24</v>
      </c>
      <c r="C64" s="29">
        <v>0</v>
      </c>
      <c r="D64" s="3">
        <v>0</v>
      </c>
      <c r="E64" s="29">
        <v>0</v>
      </c>
      <c r="F64" s="3">
        <v>0</v>
      </c>
      <c r="G64" s="17">
        <f t="shared" si="4"/>
        <v>0</v>
      </c>
      <c r="H64" s="18" t="str">
        <f t="shared" si="2"/>
        <v/>
      </c>
      <c r="I64" s="22" t="str">
        <f t="shared" si="3"/>
        <v>N/A</v>
      </c>
    </row>
    <row r="65" spans="1:9">
      <c r="A65" s="1">
        <v>510</v>
      </c>
      <c r="B65" s="1" t="s">
        <v>35</v>
      </c>
      <c r="C65" s="29">
        <v>1990978</v>
      </c>
      <c r="D65" s="3">
        <v>2388019</v>
      </c>
      <c r="E65" s="29">
        <v>228962</v>
      </c>
      <c r="F65" s="3">
        <v>274622</v>
      </c>
      <c r="G65" s="17">
        <f t="shared" si="4"/>
        <v>397041</v>
      </c>
      <c r="H65" s="18">
        <f t="shared" si="2"/>
        <v>0.19942173810501296</v>
      </c>
      <c r="I65" s="22">
        <f t="shared" si="3"/>
        <v>0.11499992252992962</v>
      </c>
    </row>
    <row r="66" spans="1:9">
      <c r="A66" s="1">
        <v>511</v>
      </c>
      <c r="B66" s="1" t="s">
        <v>36</v>
      </c>
      <c r="C66" s="29">
        <v>0</v>
      </c>
      <c r="D66" s="3">
        <v>0</v>
      </c>
      <c r="E66" s="29">
        <v>0</v>
      </c>
      <c r="F66" s="3">
        <v>0</v>
      </c>
      <c r="G66" s="17">
        <f t="shared" si="4"/>
        <v>0</v>
      </c>
      <c r="H66" s="18" t="str">
        <f t="shared" si="2"/>
        <v/>
      </c>
      <c r="I66" s="22" t="str">
        <f t="shared" si="3"/>
        <v>N/A</v>
      </c>
    </row>
    <row r="67" spans="1:9">
      <c r="A67" s="1">
        <v>512</v>
      </c>
      <c r="B67" s="1" t="s">
        <v>37</v>
      </c>
      <c r="C67" s="29">
        <v>805343</v>
      </c>
      <c r="D67" s="3">
        <v>1475548</v>
      </c>
      <c r="E67" s="29">
        <v>92614</v>
      </c>
      <c r="F67" s="3">
        <v>169690</v>
      </c>
      <c r="G67" s="17">
        <f t="shared" si="4"/>
        <v>670205</v>
      </c>
      <c r="H67" s="18">
        <f t="shared" si="2"/>
        <v>0.83222838879651029</v>
      </c>
      <c r="I67" s="22">
        <f t="shared" si="3"/>
        <v>0.11500134187434093</v>
      </c>
    </row>
    <row r="68" spans="1:9">
      <c r="A68" s="1">
        <v>513</v>
      </c>
      <c r="B68" s="1" t="s">
        <v>38</v>
      </c>
      <c r="C68" s="29">
        <v>85002</v>
      </c>
      <c r="D68" s="3">
        <v>11577759</v>
      </c>
      <c r="E68" s="29">
        <v>9775</v>
      </c>
      <c r="F68" s="3">
        <v>1331443</v>
      </c>
      <c r="G68" s="17">
        <f t="shared" si="4"/>
        <v>11492757</v>
      </c>
      <c r="H68" s="18">
        <f t="shared" si="2"/>
        <v>135.20900255754475</v>
      </c>
      <c r="I68" s="22">
        <f t="shared" si="3"/>
        <v>0.11500006175633816</v>
      </c>
    </row>
    <row r="69" spans="1:9">
      <c r="A69" s="1">
        <v>514</v>
      </c>
      <c r="B69" s="1" t="s">
        <v>39</v>
      </c>
      <c r="C69" s="29">
        <v>0</v>
      </c>
      <c r="D69" s="3">
        <v>0</v>
      </c>
      <c r="E69" s="29">
        <v>0</v>
      </c>
      <c r="F69" s="3">
        <v>0</v>
      </c>
      <c r="G69" s="17">
        <f t="shared" si="4"/>
        <v>0</v>
      </c>
      <c r="H69" s="18" t="str">
        <f t="shared" si="2"/>
        <v/>
      </c>
      <c r="I69" s="22" t="str">
        <f t="shared" si="3"/>
        <v>N/A</v>
      </c>
    </row>
    <row r="70" spans="1:9">
      <c r="A70" s="1">
        <v>515</v>
      </c>
      <c r="B70" s="1" t="s">
        <v>40</v>
      </c>
      <c r="C70" s="29">
        <v>0</v>
      </c>
      <c r="D70" s="3">
        <v>0</v>
      </c>
      <c r="E70" s="29">
        <v>0</v>
      </c>
      <c r="F70" s="3">
        <v>0</v>
      </c>
      <c r="G70" s="17">
        <f t="shared" si="4"/>
        <v>0</v>
      </c>
      <c r="H70" s="18" t="str">
        <f t="shared" si="2"/>
        <v/>
      </c>
      <c r="I70" s="22" t="str">
        <f t="shared" si="3"/>
        <v>N/A</v>
      </c>
    </row>
    <row r="71" spans="1:9">
      <c r="A71" s="1">
        <v>516</v>
      </c>
      <c r="B71" s="1" t="s">
        <v>41</v>
      </c>
      <c r="C71" s="29">
        <v>0</v>
      </c>
      <c r="D71" s="3">
        <v>0</v>
      </c>
      <c r="E71" s="29">
        <v>0</v>
      </c>
      <c r="F71" s="3">
        <v>0</v>
      </c>
      <c r="G71" s="17">
        <f t="shared" si="4"/>
        <v>0</v>
      </c>
      <c r="H71" s="18" t="str">
        <f t="shared" si="2"/>
        <v/>
      </c>
      <c r="I71" s="22" t="str">
        <f t="shared" si="3"/>
        <v>N/A</v>
      </c>
    </row>
    <row r="72" spans="1:9">
      <c r="A72" s="1">
        <v>517</v>
      </c>
      <c r="B72" s="1" t="s">
        <v>42</v>
      </c>
      <c r="C72" s="29">
        <v>0</v>
      </c>
      <c r="D72" s="3">
        <v>0</v>
      </c>
      <c r="E72" s="29">
        <v>0</v>
      </c>
      <c r="F72" s="3">
        <v>0</v>
      </c>
      <c r="G72" s="17">
        <f t="shared" si="4"/>
        <v>0</v>
      </c>
      <c r="H72" s="18" t="str">
        <f t="shared" si="2"/>
        <v/>
      </c>
      <c r="I72" s="22" t="str">
        <f t="shared" si="3"/>
        <v>N/A</v>
      </c>
    </row>
    <row r="73" spans="1:9">
      <c r="A73" s="1">
        <v>518</v>
      </c>
      <c r="B73" s="1" t="s">
        <v>43</v>
      </c>
      <c r="C73" s="29">
        <v>3908416</v>
      </c>
      <c r="D73" s="3">
        <v>4031371</v>
      </c>
      <c r="E73" s="29">
        <v>449468</v>
      </c>
      <c r="F73" s="3">
        <v>463608</v>
      </c>
      <c r="G73" s="17">
        <f t="shared" si="4"/>
        <v>122955</v>
      </c>
      <c r="H73" s="18">
        <f t="shared" si="2"/>
        <v>3.1459414240835759E-2</v>
      </c>
      <c r="I73" s="22">
        <f t="shared" si="3"/>
        <v>0.11500008309828096</v>
      </c>
    </row>
    <row r="74" spans="1:9">
      <c r="A74" s="1">
        <v>519</v>
      </c>
      <c r="B74" s="1" t="s">
        <v>44</v>
      </c>
      <c r="C74" s="29">
        <v>0</v>
      </c>
      <c r="D74" s="3">
        <v>0</v>
      </c>
      <c r="E74" s="29">
        <v>0</v>
      </c>
      <c r="F74" s="3">
        <v>0</v>
      </c>
      <c r="G74" s="17">
        <f t="shared" si="4"/>
        <v>0</v>
      </c>
      <c r="H74" s="18" t="str">
        <f t="shared" si="2"/>
        <v/>
      </c>
      <c r="I74" s="22" t="str">
        <f t="shared" si="3"/>
        <v>N/A</v>
      </c>
    </row>
    <row r="75" spans="1:9">
      <c r="A75" s="1">
        <v>520</v>
      </c>
      <c r="B75" s="1" t="s">
        <v>51</v>
      </c>
      <c r="C75" s="29">
        <v>0</v>
      </c>
      <c r="D75" s="3">
        <v>0</v>
      </c>
      <c r="E75" s="29">
        <v>0</v>
      </c>
      <c r="F75" s="3">
        <v>0</v>
      </c>
      <c r="G75" s="17">
        <f t="shared" si="4"/>
        <v>0</v>
      </c>
      <c r="H75" s="18" t="str">
        <f t="shared" si="2"/>
        <v/>
      </c>
      <c r="I75" s="22" t="str">
        <f t="shared" si="3"/>
        <v>N/A</v>
      </c>
    </row>
    <row r="76" spans="1:9">
      <c r="A76" s="1">
        <v>521</v>
      </c>
      <c r="B76" s="1" t="s">
        <v>54</v>
      </c>
      <c r="C76" s="29">
        <v>0</v>
      </c>
      <c r="D76" s="3">
        <v>0</v>
      </c>
      <c r="E76" s="29">
        <v>0</v>
      </c>
      <c r="F76" s="3">
        <v>0</v>
      </c>
      <c r="G76" s="17">
        <f t="shared" si="4"/>
        <v>0</v>
      </c>
      <c r="H76" s="18" t="str">
        <f t="shared" si="2"/>
        <v/>
      </c>
      <c r="I76" s="22" t="str">
        <f t="shared" si="3"/>
        <v>N/A</v>
      </c>
    </row>
    <row r="77" spans="1:9">
      <c r="A77" s="1">
        <v>522</v>
      </c>
      <c r="B77" s="1" t="s">
        <v>22</v>
      </c>
      <c r="C77" s="29">
        <v>24892677</v>
      </c>
      <c r="D77" s="3">
        <v>22341436</v>
      </c>
      <c r="E77" s="29">
        <v>2862660</v>
      </c>
      <c r="F77" s="3">
        <v>2569262</v>
      </c>
      <c r="G77" s="17">
        <f t="shared" si="4"/>
        <v>-2551241</v>
      </c>
      <c r="H77" s="18">
        <f t="shared" si="2"/>
        <v>-0.10249138912759459</v>
      </c>
      <c r="I77" s="22">
        <f t="shared" si="3"/>
        <v>0.11499985945397601</v>
      </c>
    </row>
    <row r="78" spans="1:9">
      <c r="A78" s="1">
        <v>523</v>
      </c>
      <c r="B78" s="1" t="s">
        <v>21</v>
      </c>
      <c r="C78" s="29">
        <v>0</v>
      </c>
      <c r="D78" s="3">
        <v>0</v>
      </c>
      <c r="E78" s="29">
        <v>0</v>
      </c>
      <c r="F78" s="3">
        <v>0</v>
      </c>
      <c r="G78" s="17">
        <f t="shared" si="4"/>
        <v>0</v>
      </c>
      <c r="H78" s="18" t="str">
        <f t="shared" si="2"/>
        <v/>
      </c>
      <c r="I78" s="22" t="str">
        <f t="shared" si="3"/>
        <v>N/A</v>
      </c>
    </row>
    <row r="79" spans="1:9">
      <c r="A79" s="1">
        <v>524</v>
      </c>
      <c r="B79" s="1" t="s">
        <v>45</v>
      </c>
      <c r="C79" s="29">
        <v>0</v>
      </c>
      <c r="D79" s="3">
        <v>0</v>
      </c>
      <c r="E79" s="29">
        <v>0</v>
      </c>
      <c r="F79" s="3">
        <v>0</v>
      </c>
      <c r="G79" s="17">
        <f t="shared" si="4"/>
        <v>0</v>
      </c>
      <c r="H79" s="18" t="str">
        <f t="shared" si="2"/>
        <v/>
      </c>
      <c r="I79" s="22" t="str">
        <f t="shared" si="3"/>
        <v>N/A</v>
      </c>
    </row>
    <row r="80" spans="1:9">
      <c r="A80" s="1">
        <v>525</v>
      </c>
      <c r="B80" s="1" t="s">
        <v>46</v>
      </c>
      <c r="C80" s="29">
        <v>6095798</v>
      </c>
      <c r="D80" s="3">
        <v>5341828</v>
      </c>
      <c r="E80" s="29">
        <v>701017</v>
      </c>
      <c r="F80" s="3">
        <v>614310</v>
      </c>
      <c r="G80" s="17">
        <f t="shared" si="4"/>
        <v>-753970</v>
      </c>
      <c r="H80" s="18">
        <f t="shared" si="2"/>
        <v>-0.12368744267257425</v>
      </c>
      <c r="I80" s="22">
        <f t="shared" si="3"/>
        <v>0.11499995881559646</v>
      </c>
    </row>
    <row r="81" spans="1:9">
      <c r="A81" s="1">
        <v>526</v>
      </c>
      <c r="B81" s="1" t="s">
        <v>47</v>
      </c>
      <c r="C81" s="29">
        <v>102195883</v>
      </c>
      <c r="D81" s="3">
        <v>78076102</v>
      </c>
      <c r="E81" s="29">
        <v>11752526</v>
      </c>
      <c r="F81" s="3">
        <v>8978750</v>
      </c>
      <c r="G81" s="17">
        <f t="shared" si="4"/>
        <v>-24119781</v>
      </c>
      <c r="H81" s="18">
        <f t="shared" si="2"/>
        <v>-0.23601530428437256</v>
      </c>
      <c r="I81" s="22">
        <f t="shared" si="3"/>
        <v>0.11499997784213152</v>
      </c>
    </row>
    <row r="82" spans="1:9">
      <c r="A82" s="1">
        <v>527</v>
      </c>
      <c r="B82" s="1" t="s">
        <v>48</v>
      </c>
      <c r="C82" s="29">
        <v>0</v>
      </c>
      <c r="D82" s="3">
        <v>0</v>
      </c>
      <c r="E82" s="29">
        <v>0</v>
      </c>
      <c r="F82" s="3">
        <v>0</v>
      </c>
      <c r="G82" s="17">
        <f t="shared" si="4"/>
        <v>0</v>
      </c>
      <c r="H82" s="18" t="str">
        <f t="shared" si="2"/>
        <v/>
      </c>
      <c r="I82" s="22" t="str">
        <f t="shared" si="3"/>
        <v>N/A</v>
      </c>
    </row>
    <row r="83" spans="1:9">
      <c r="A83" s="1">
        <v>528</v>
      </c>
      <c r="B83" s="1" t="s">
        <v>49</v>
      </c>
      <c r="C83" s="29">
        <v>0</v>
      </c>
      <c r="D83" s="3">
        <v>158760</v>
      </c>
      <c r="E83" s="29">
        <v>0</v>
      </c>
      <c r="F83" s="3">
        <v>18257</v>
      </c>
      <c r="G83" s="17">
        <f t="shared" si="4"/>
        <v>158760</v>
      </c>
      <c r="H83" s="18" t="str">
        <f t="shared" si="2"/>
        <v/>
      </c>
      <c r="I83" s="22">
        <f t="shared" si="3"/>
        <v>0.11499748047367095</v>
      </c>
    </row>
    <row r="84" spans="1:9">
      <c r="A84" s="1">
        <v>529</v>
      </c>
      <c r="B84" s="1" t="s">
        <v>617</v>
      </c>
      <c r="C84" s="29">
        <v>0</v>
      </c>
      <c r="D84" s="3">
        <v>0</v>
      </c>
      <c r="E84" s="29">
        <v>0</v>
      </c>
      <c r="F84" s="3">
        <v>0</v>
      </c>
      <c r="G84" s="17">
        <f t="shared" si="4"/>
        <v>0</v>
      </c>
      <c r="H84" s="18" t="str">
        <f t="shared" si="2"/>
        <v/>
      </c>
      <c r="I84" s="22" t="str">
        <f t="shared" si="3"/>
        <v>N/A</v>
      </c>
    </row>
    <row r="85" spans="1:9">
      <c r="A85" s="1">
        <v>531</v>
      </c>
      <c r="B85" s="1" t="s">
        <v>25</v>
      </c>
      <c r="C85" s="29">
        <v>2197769</v>
      </c>
      <c r="D85" s="3">
        <v>2288603</v>
      </c>
      <c r="E85" s="29">
        <v>252744</v>
      </c>
      <c r="F85" s="3">
        <v>263190</v>
      </c>
      <c r="G85" s="17">
        <f t="shared" si="4"/>
        <v>90834</v>
      </c>
      <c r="H85" s="18">
        <f t="shared" si="2"/>
        <v>4.1330357990694067E-2</v>
      </c>
      <c r="I85" s="22">
        <f t="shared" si="3"/>
        <v>0.11500028620079586</v>
      </c>
    </row>
    <row r="86" spans="1:9">
      <c r="A86" s="28">
        <v>532</v>
      </c>
      <c r="B86" s="28" t="s">
        <v>52</v>
      </c>
      <c r="C86" s="30">
        <v>0</v>
      </c>
      <c r="D86" s="4">
        <v>0</v>
      </c>
      <c r="E86" s="30">
        <v>0</v>
      </c>
      <c r="F86" s="4">
        <v>0</v>
      </c>
      <c r="G86" s="26">
        <f t="shared" si="4"/>
        <v>0</v>
      </c>
      <c r="H86" s="23" t="str">
        <f t="shared" si="2"/>
        <v/>
      </c>
      <c r="I86" s="24" t="str">
        <f t="shared" si="3"/>
        <v>N/A</v>
      </c>
    </row>
    <row r="87" spans="1:9">
      <c r="A87" s="7" t="s">
        <v>19</v>
      </c>
      <c r="B87" s="7" t="s">
        <v>26</v>
      </c>
      <c r="C87" s="15">
        <v>142861583</v>
      </c>
      <c r="D87" s="15">
        <f>SUM(D56:D85)</f>
        <v>128297647</v>
      </c>
      <c r="E87" s="15">
        <v>16429084</v>
      </c>
      <c r="F87" s="15">
        <f>SUM(F56:F85)</f>
        <v>14754228</v>
      </c>
      <c r="G87" s="15">
        <f>SUM(G56:G85)</f>
        <v>-14563936</v>
      </c>
      <c r="H87" s="19">
        <f t="shared" si="2"/>
        <v>-0.10194457585097261</v>
      </c>
      <c r="I87" s="25">
        <f t="shared" si="3"/>
        <v>0.11499998904890282</v>
      </c>
    </row>
  </sheetData>
  <mergeCells count="1">
    <mergeCell ref="A1:I1"/>
  </mergeCells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5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0">
    <tabColor rgb="FF92D050"/>
  </sheetPr>
  <dimension ref="A1:CB312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ColWidth="9.7109375" defaultRowHeight="18.75" customHeight="1"/>
  <cols>
    <col min="1" max="1" width="15.42578125" style="78" customWidth="1"/>
    <col min="2" max="2" width="14.7109375" style="78" customWidth="1"/>
    <col min="3" max="3" width="18" style="78" bestFit="1" customWidth="1"/>
    <col min="4" max="4" width="12.28515625" style="78" customWidth="1"/>
    <col min="5" max="5" width="16.28515625" style="78" customWidth="1"/>
    <col min="6" max="9" width="18" style="78" customWidth="1"/>
    <col min="10" max="10" width="1.7109375" style="78" customWidth="1"/>
    <col min="11" max="11" width="21.42578125" style="78" customWidth="1"/>
    <col min="12" max="12" width="20.28515625" style="78" customWidth="1"/>
    <col min="13" max="13" width="16.28515625" style="78" customWidth="1"/>
    <col min="14" max="14" width="23.28515625" style="78" customWidth="1"/>
    <col min="15" max="15" width="1.7109375" style="78" customWidth="1"/>
    <col min="16" max="18" width="18" style="78" customWidth="1"/>
    <col min="19" max="19" width="23.28515625" style="78" customWidth="1"/>
    <col min="20" max="20" width="1.7109375" style="78" customWidth="1"/>
    <col min="21" max="28" width="18" style="78" customWidth="1"/>
    <col min="29" max="29" width="14.7109375" style="78" customWidth="1"/>
    <col min="30" max="40" width="18" style="78" customWidth="1"/>
    <col min="41" max="41" width="15.7109375" style="78" customWidth="1"/>
    <col min="42" max="42" width="20.5703125" style="78" customWidth="1"/>
    <col min="43" max="43" width="18.28515625" style="78" customWidth="1"/>
    <col min="44" max="44" width="16.5703125" style="78" customWidth="1"/>
    <col min="45" max="45" width="17.5703125" style="78" customWidth="1"/>
    <col min="46" max="47" width="18" style="78" customWidth="1"/>
    <col min="48" max="48" width="18.42578125" style="78" customWidth="1"/>
    <col min="49" max="50" width="17.140625" style="78" customWidth="1"/>
    <col min="51" max="51" width="19.5703125" style="78" customWidth="1"/>
    <col min="52" max="52" width="27" style="78" customWidth="1"/>
    <col min="53" max="53" width="1.5703125" style="78" customWidth="1"/>
    <col min="54" max="54" width="20.28515625" style="78" customWidth="1"/>
    <col min="55" max="55" width="1.28515625" style="78" customWidth="1"/>
    <col min="56" max="56" width="14.7109375" style="78" customWidth="1"/>
    <col min="57" max="57" width="17.7109375" style="78" customWidth="1"/>
    <col min="58" max="58" width="16.28515625" style="78" customWidth="1"/>
    <col min="59" max="59" width="18.5703125" style="78" customWidth="1"/>
    <col min="60" max="60" width="18" style="78" customWidth="1"/>
    <col min="61" max="61" width="18.42578125" style="78" bestFit="1" customWidth="1"/>
    <col min="62" max="62" width="19" style="78" bestFit="1" customWidth="1"/>
    <col min="63" max="63" width="18" style="78" customWidth="1"/>
    <col min="64" max="67" width="16.28515625" style="78" customWidth="1"/>
    <col min="68" max="68" width="17.85546875" style="78" customWidth="1"/>
    <col min="69" max="69" width="19.7109375" style="78" customWidth="1"/>
    <col min="70" max="70" width="1.7109375" style="78" customWidth="1"/>
    <col min="71" max="71" width="20.28515625" style="78" customWidth="1"/>
    <col min="72" max="72" width="22" style="78" customWidth="1"/>
    <col min="73" max="73" width="20.28515625" style="78" customWidth="1"/>
    <col min="74" max="74" width="18" style="78" customWidth="1"/>
    <col min="75" max="75" width="20.28515625" style="78" bestFit="1" customWidth="1"/>
    <col min="76" max="76" width="22" style="78" customWidth="1"/>
    <col min="77" max="77" width="1.7109375" customWidth="1"/>
    <col min="78" max="79" width="22" style="78" customWidth="1"/>
    <col min="80" max="80" width="18.28515625" style="78" customWidth="1"/>
    <col min="81" max="81" width="9.7109375" style="78"/>
    <col min="82" max="82" width="12.7109375" style="78" customWidth="1"/>
    <col min="83" max="16384" width="9.7109375" style="78"/>
  </cols>
  <sheetData>
    <row r="1" spans="1:80" ht="18.75" customHeight="1">
      <c r="A1" s="236">
        <v>2026</v>
      </c>
      <c r="B1" s="199" t="s">
        <v>269</v>
      </c>
      <c r="C1" s="198"/>
      <c r="D1" s="198"/>
      <c r="E1" s="198"/>
      <c r="F1" s="198"/>
      <c r="G1" s="198"/>
      <c r="H1" s="198"/>
      <c r="I1" s="198"/>
      <c r="J1" s="198"/>
      <c r="K1" s="199" t="s">
        <v>269</v>
      </c>
      <c r="L1" s="198"/>
      <c r="M1" s="198"/>
      <c r="N1" s="198"/>
      <c r="P1" s="199"/>
      <c r="Q1" s="198"/>
      <c r="R1" s="199" t="s">
        <v>269</v>
      </c>
      <c r="S1" s="198"/>
      <c r="T1" s="198"/>
      <c r="U1" s="199"/>
      <c r="V1" s="198"/>
      <c r="W1" s="198"/>
      <c r="X1" s="198"/>
      <c r="Y1" s="198"/>
      <c r="Z1" s="199" t="s">
        <v>269</v>
      </c>
      <c r="AA1" s="198"/>
      <c r="AB1" s="198"/>
      <c r="AD1" s="199"/>
      <c r="AE1" s="198"/>
      <c r="AF1" s="198"/>
      <c r="AG1" s="199" t="s">
        <v>269</v>
      </c>
      <c r="AH1" s="198"/>
      <c r="AI1" s="198"/>
      <c r="AJ1" s="198"/>
      <c r="AL1" s="198"/>
      <c r="AM1" s="199"/>
      <c r="AN1" s="199" t="s">
        <v>269</v>
      </c>
      <c r="AO1" s="199"/>
      <c r="AP1" s="198"/>
      <c r="AQ1" s="198"/>
      <c r="AR1" s="198"/>
      <c r="AT1" s="198"/>
      <c r="AU1" s="199" t="s">
        <v>269</v>
      </c>
      <c r="AV1" s="199"/>
      <c r="AW1" s="198"/>
      <c r="AX1" s="198"/>
      <c r="AY1" s="198"/>
      <c r="AZ1" s="198"/>
      <c r="BA1" s="198"/>
      <c r="BB1" s="198"/>
      <c r="BD1" s="199" t="s">
        <v>418</v>
      </c>
      <c r="BE1" s="198"/>
      <c r="BF1" s="198"/>
      <c r="BH1" s="198"/>
      <c r="BI1" s="198"/>
      <c r="BJ1" s="199" t="s">
        <v>418</v>
      </c>
      <c r="BM1" s="199"/>
      <c r="BN1" s="199"/>
      <c r="BO1" s="198"/>
      <c r="BP1" s="198"/>
      <c r="BQ1" s="198"/>
      <c r="BS1" s="199" t="s">
        <v>422</v>
      </c>
      <c r="BT1" s="198"/>
      <c r="BU1" s="198"/>
      <c r="BV1" s="198"/>
      <c r="BW1" s="198"/>
      <c r="BX1" s="198"/>
      <c r="BY1" s="78"/>
      <c r="BZ1" s="198"/>
      <c r="CA1" s="198"/>
      <c r="CB1" s="198"/>
    </row>
    <row r="2" spans="1:80" ht="18.75" customHeight="1">
      <c r="A2" s="198"/>
      <c r="B2" s="199" t="str">
        <f>"VALUATIONS FOR "&amp;INDEX($A1,FALSE)</f>
        <v>VALUATIONS FOR 2026</v>
      </c>
      <c r="C2" s="198"/>
      <c r="D2" s="198"/>
      <c r="E2" s="198"/>
      <c r="F2" s="198"/>
      <c r="G2" s="198"/>
      <c r="H2" s="198"/>
      <c r="I2" s="198"/>
      <c r="J2" s="198"/>
      <c r="K2" s="199" t="str">
        <f>"VALUATIONS FOR "&amp;INDEX($A1,FALSE)</f>
        <v>VALUATIONS FOR 2026</v>
      </c>
      <c r="L2" s="198"/>
      <c r="M2" s="198"/>
      <c r="N2" s="198"/>
      <c r="P2" s="199"/>
      <c r="Q2" s="198"/>
      <c r="R2" s="199" t="str">
        <f>"VALUATIONS FOR "&amp;INDEX($A1,FALSE)</f>
        <v>VALUATIONS FOR 2026</v>
      </c>
      <c r="S2" s="198"/>
      <c r="T2" s="198"/>
      <c r="U2" s="199"/>
      <c r="V2" s="198"/>
      <c r="W2" s="199"/>
      <c r="X2" s="199"/>
      <c r="Y2" s="199"/>
      <c r="Z2" s="199" t="str">
        <f>"VALUATIONS FOR "&amp;INDEX($A1,FALSE)</f>
        <v>VALUATIONS FOR 2026</v>
      </c>
      <c r="AA2" s="198"/>
      <c r="AB2" s="198"/>
      <c r="AC2" s="198"/>
      <c r="AD2" s="198"/>
      <c r="AE2" s="198"/>
      <c r="AF2" s="198"/>
      <c r="AG2" s="199" t="str">
        <f>"VALUATIONS FOR "&amp;INDEX($A1,FALSE)</f>
        <v>VALUATIONS FOR 2026</v>
      </c>
      <c r="AH2" s="198"/>
      <c r="AI2" s="199"/>
      <c r="AJ2" s="199"/>
      <c r="AL2" s="199"/>
      <c r="AM2" s="198"/>
      <c r="AN2" s="199" t="str">
        <f>"VALUATIONS FOR "&amp;INDEX($A1,FALSE)</f>
        <v>VALUATIONS FOR 2026</v>
      </c>
      <c r="AO2" s="198"/>
      <c r="AP2" s="198"/>
      <c r="AQ2" s="198"/>
      <c r="AR2" s="198"/>
      <c r="AT2" s="198"/>
      <c r="AU2" s="199" t="str">
        <f>"VALUATIONS FOR "&amp;INDEX($A1,FALSE)</f>
        <v>VALUATIONS FOR 2026</v>
      </c>
      <c r="AV2" s="198"/>
      <c r="AW2" s="198"/>
      <c r="AX2" s="198"/>
      <c r="AY2" s="198"/>
      <c r="AZ2" s="199"/>
      <c r="BA2" s="198"/>
      <c r="BB2" s="199"/>
      <c r="BC2" s="199"/>
      <c r="BD2" s="199" t="str">
        <f>"VALUATIONS FOR "&amp;INDEX($A1,FALSE)</f>
        <v>VALUATIONS FOR 2026</v>
      </c>
      <c r="BE2" s="199"/>
      <c r="BF2" s="199"/>
      <c r="BH2" s="198"/>
      <c r="BI2" s="198"/>
      <c r="BJ2" s="199" t="str">
        <f>"VALUATIONS FOR "&amp;INDEX($A1,FALSE)</f>
        <v>VALUATIONS FOR 2026</v>
      </c>
      <c r="BM2" s="198"/>
      <c r="BN2" s="198"/>
      <c r="BO2" s="199"/>
      <c r="BP2" s="199"/>
      <c r="BQ2" s="199"/>
      <c r="BS2" s="199" t="str">
        <f>"VALUATIONS FOR "&amp;INDEX($A1,FALSE)</f>
        <v>VALUATIONS FOR 2026</v>
      </c>
      <c r="BT2" s="199"/>
      <c r="BU2" s="199"/>
      <c r="BV2" s="198"/>
      <c r="BW2" s="198"/>
      <c r="BX2" s="198"/>
      <c r="BY2" s="78"/>
      <c r="BZ2" s="198"/>
      <c r="CA2" s="198"/>
      <c r="CB2" s="198"/>
    </row>
    <row r="3" spans="1:80" ht="18.75" customHeight="1" thickBot="1">
      <c r="B3" s="198" t="s">
        <v>416</v>
      </c>
      <c r="C3" s="198"/>
      <c r="D3" s="198"/>
      <c r="E3" s="198"/>
      <c r="F3" s="198"/>
      <c r="G3" s="198"/>
      <c r="H3" s="198"/>
      <c r="I3" s="198"/>
      <c r="J3" s="198"/>
      <c r="K3" s="198" t="s">
        <v>420</v>
      </c>
      <c r="L3" s="198"/>
      <c r="M3" s="198"/>
      <c r="N3" s="198"/>
      <c r="P3" s="198"/>
      <c r="Q3" s="198"/>
      <c r="R3" s="198" t="s">
        <v>420</v>
      </c>
      <c r="S3" s="198"/>
      <c r="T3" s="198"/>
      <c r="U3" s="198" t="s">
        <v>419</v>
      </c>
      <c r="V3" s="198"/>
      <c r="W3" s="198"/>
      <c r="X3" s="198"/>
      <c r="Y3" s="198"/>
      <c r="Z3" s="198" t="s">
        <v>419</v>
      </c>
      <c r="AA3" s="198"/>
      <c r="AB3" s="198"/>
      <c r="AC3" s="198"/>
      <c r="AD3" s="199"/>
      <c r="AE3" s="198"/>
      <c r="AF3" s="198"/>
      <c r="AG3" s="198" t="s">
        <v>419</v>
      </c>
      <c r="AH3" s="198"/>
      <c r="AI3" s="198"/>
      <c r="AJ3" s="198"/>
      <c r="AL3" s="198"/>
      <c r="AM3" s="199"/>
      <c r="AN3" s="198" t="s">
        <v>419</v>
      </c>
      <c r="AO3" s="198"/>
      <c r="AP3" s="198"/>
      <c r="AQ3" s="198"/>
      <c r="AR3" s="198"/>
      <c r="AT3" s="198"/>
      <c r="AU3" s="198" t="s">
        <v>419</v>
      </c>
      <c r="AV3" s="199"/>
      <c r="AW3" s="198"/>
      <c r="AX3" s="198"/>
      <c r="AY3" s="198"/>
      <c r="AZ3" s="198"/>
      <c r="BA3" s="198"/>
      <c r="BB3" s="198"/>
      <c r="BD3" s="198" t="s">
        <v>419</v>
      </c>
      <c r="BE3" s="198"/>
      <c r="BF3" s="198"/>
      <c r="BH3" s="198"/>
      <c r="BI3" s="198"/>
      <c r="BJ3" s="198" t="s">
        <v>419</v>
      </c>
      <c r="BM3" s="199"/>
      <c r="BN3" s="199"/>
      <c r="BO3" s="198"/>
      <c r="BP3" s="198"/>
      <c r="BQ3" s="198"/>
      <c r="BS3" s="198" t="s">
        <v>421</v>
      </c>
      <c r="BT3" s="198"/>
      <c r="BU3" s="198"/>
      <c r="BV3" s="198"/>
      <c r="BW3" s="198"/>
      <c r="BX3" s="200"/>
      <c r="BY3" s="78"/>
      <c r="BZ3" s="198"/>
      <c r="CA3" s="198"/>
      <c r="CB3" s="198"/>
    </row>
    <row r="4" spans="1:80" ht="18.75" customHeight="1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P4" s="198"/>
      <c r="Q4" s="198"/>
      <c r="R4" s="198"/>
      <c r="S4" s="198"/>
      <c r="T4" s="198"/>
      <c r="U4" s="209" t="s">
        <v>220</v>
      </c>
      <c r="V4" s="209" t="s">
        <v>220</v>
      </c>
      <c r="W4" s="209" t="s">
        <v>220</v>
      </c>
      <c r="X4" s="209" t="s">
        <v>220</v>
      </c>
      <c r="Y4" s="209" t="s">
        <v>220</v>
      </c>
      <c r="Z4" s="209" t="s">
        <v>220</v>
      </c>
      <c r="AA4" s="209" t="s">
        <v>220</v>
      </c>
      <c r="AB4" s="209" t="s">
        <v>220</v>
      </c>
      <c r="AC4" s="209" t="s">
        <v>220</v>
      </c>
      <c r="AD4" s="209" t="s">
        <v>220</v>
      </c>
      <c r="AE4" s="209" t="s">
        <v>220</v>
      </c>
      <c r="AF4" s="209" t="s">
        <v>220</v>
      </c>
      <c r="AG4" s="209" t="s">
        <v>220</v>
      </c>
      <c r="AH4" s="209" t="s">
        <v>220</v>
      </c>
      <c r="AI4" s="209" t="s">
        <v>220</v>
      </c>
      <c r="AJ4" s="209" t="s">
        <v>220</v>
      </c>
      <c r="AK4" s="209" t="s">
        <v>220</v>
      </c>
      <c r="AL4" s="209" t="s">
        <v>220</v>
      </c>
      <c r="AM4" s="209" t="s">
        <v>220</v>
      </c>
      <c r="AN4" s="209" t="s">
        <v>220</v>
      </c>
      <c r="AO4" s="209" t="s">
        <v>220</v>
      </c>
      <c r="AP4" s="209" t="s">
        <v>220</v>
      </c>
      <c r="AQ4" s="209" t="s">
        <v>220</v>
      </c>
      <c r="AR4" s="209" t="s">
        <v>220</v>
      </c>
      <c r="AS4" s="209" t="s">
        <v>220</v>
      </c>
      <c r="AT4" s="209" t="s">
        <v>220</v>
      </c>
      <c r="AU4" s="209" t="s">
        <v>220</v>
      </c>
      <c r="AV4" s="209" t="s">
        <v>220</v>
      </c>
      <c r="AW4" s="209" t="s">
        <v>220</v>
      </c>
      <c r="AX4" s="209" t="s">
        <v>220</v>
      </c>
      <c r="AY4" s="209"/>
      <c r="AZ4" s="213"/>
      <c r="BA4" s="198"/>
      <c r="BB4" s="215"/>
      <c r="BD4" s="217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18" t="s">
        <v>136</v>
      </c>
      <c r="BR4" s="198"/>
      <c r="BS4" s="219"/>
      <c r="BT4" s="234"/>
      <c r="BU4" s="234"/>
      <c r="BV4" s="234"/>
      <c r="BW4" s="234"/>
      <c r="BX4" s="247" t="s">
        <v>136</v>
      </c>
      <c r="BY4" s="78"/>
      <c r="BZ4" s="250"/>
      <c r="CA4" s="237"/>
      <c r="CB4" s="198"/>
    </row>
    <row r="5" spans="1:80" ht="18.75" customHeight="1">
      <c r="A5" s="198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210" t="s">
        <v>221</v>
      </c>
      <c r="V5" s="210" t="s">
        <v>222</v>
      </c>
      <c r="W5" s="210" t="s">
        <v>223</v>
      </c>
      <c r="X5" s="210" t="s">
        <v>224</v>
      </c>
      <c r="Y5" s="210" t="s">
        <v>225</v>
      </c>
      <c r="Z5" s="210" t="s">
        <v>226</v>
      </c>
      <c r="AA5" s="210" t="s">
        <v>227</v>
      </c>
      <c r="AB5" s="210" t="s">
        <v>228</v>
      </c>
      <c r="AC5" s="210" t="s">
        <v>229</v>
      </c>
      <c r="AD5" s="210" t="s">
        <v>230</v>
      </c>
      <c r="AE5" s="210" t="s">
        <v>231</v>
      </c>
      <c r="AF5" s="210" t="s">
        <v>232</v>
      </c>
      <c r="AG5" s="211" t="s">
        <v>233</v>
      </c>
      <c r="AH5" s="210" t="s">
        <v>234</v>
      </c>
      <c r="AI5" s="210" t="s">
        <v>235</v>
      </c>
      <c r="AJ5" s="210" t="s">
        <v>236</v>
      </c>
      <c r="AK5" s="210" t="s">
        <v>237</v>
      </c>
      <c r="AL5" s="210" t="s">
        <v>238</v>
      </c>
      <c r="AM5" s="210" t="s">
        <v>239</v>
      </c>
      <c r="AN5" s="210" t="s">
        <v>240</v>
      </c>
      <c r="AO5" s="210" t="s">
        <v>240</v>
      </c>
      <c r="AP5" s="210" t="s">
        <v>241</v>
      </c>
      <c r="AQ5" s="210" t="s">
        <v>242</v>
      </c>
      <c r="AR5" s="210" t="s">
        <v>243</v>
      </c>
      <c r="AS5" s="210" t="s">
        <v>244</v>
      </c>
      <c r="AT5" s="210" t="s">
        <v>245</v>
      </c>
      <c r="AU5" s="210" t="s">
        <v>246</v>
      </c>
      <c r="AV5" s="210" t="s">
        <v>247</v>
      </c>
      <c r="AW5" s="209"/>
      <c r="AX5" s="209"/>
      <c r="AY5" s="209"/>
      <c r="AZ5" s="213"/>
      <c r="BA5" s="198"/>
      <c r="BB5" s="215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18" t="s">
        <v>248</v>
      </c>
      <c r="BR5" s="198"/>
      <c r="BS5" s="234"/>
      <c r="BT5" s="234"/>
      <c r="BU5" s="234"/>
      <c r="BV5" s="234"/>
      <c r="BW5" s="234"/>
      <c r="BX5" s="248" t="s">
        <v>248</v>
      </c>
      <c r="BY5" s="78"/>
      <c r="BZ5" s="251"/>
      <c r="CA5" s="238"/>
      <c r="CB5" s="198"/>
    </row>
    <row r="6" spans="1:80" ht="18.75" customHeight="1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208"/>
      <c r="L6" s="208"/>
      <c r="M6" s="205"/>
      <c r="N6" s="205" t="s">
        <v>136</v>
      </c>
      <c r="O6" s="200"/>
      <c r="P6" s="206"/>
      <c r="Q6" s="206"/>
      <c r="R6" s="206"/>
      <c r="S6" s="207" t="s">
        <v>136</v>
      </c>
      <c r="T6" s="201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506" t="s">
        <v>52</v>
      </c>
      <c r="AZ6" s="209" t="s">
        <v>136</v>
      </c>
      <c r="BA6" s="198"/>
      <c r="BB6" s="216" t="s">
        <v>136</v>
      </c>
      <c r="BC6" s="201"/>
      <c r="BD6" s="217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18" t="s">
        <v>249</v>
      </c>
      <c r="BR6" s="198"/>
      <c r="BS6" s="217"/>
      <c r="BT6" s="234"/>
      <c r="BU6" s="234"/>
      <c r="BV6" s="234"/>
      <c r="BW6" s="234"/>
      <c r="BX6" s="248" t="s">
        <v>249</v>
      </c>
      <c r="BY6" s="78"/>
      <c r="BZ6" s="243" t="s">
        <v>136</v>
      </c>
      <c r="CA6" s="239" t="s">
        <v>250</v>
      </c>
      <c r="CB6" s="198"/>
    </row>
    <row r="7" spans="1:80" ht="18.75" customHeight="1">
      <c r="A7" s="198"/>
      <c r="B7" s="332"/>
      <c r="C7" s="332"/>
      <c r="D7" s="332"/>
      <c r="E7" s="332"/>
      <c r="F7" s="332"/>
      <c r="G7" s="332"/>
      <c r="H7" s="204"/>
      <c r="I7" s="204" t="s">
        <v>136</v>
      </c>
      <c r="J7" s="198"/>
      <c r="K7" s="208"/>
      <c r="L7" s="208"/>
      <c r="M7" s="205" t="s">
        <v>251</v>
      </c>
      <c r="N7" s="205" t="s">
        <v>252</v>
      </c>
      <c r="O7" s="200"/>
      <c r="P7" s="206"/>
      <c r="Q7" s="206"/>
      <c r="R7" s="207" t="s">
        <v>253</v>
      </c>
      <c r="S7" s="207" t="s">
        <v>254</v>
      </c>
      <c r="T7" s="201"/>
      <c r="U7" s="213"/>
      <c r="V7" s="213"/>
      <c r="W7" s="209"/>
      <c r="X7" s="209"/>
      <c r="Y7" s="209"/>
      <c r="Z7" s="209"/>
      <c r="AA7" s="209"/>
      <c r="AB7" s="209"/>
      <c r="AC7" s="209" t="s">
        <v>255</v>
      </c>
      <c r="AD7" s="209"/>
      <c r="AE7" s="209" t="s">
        <v>256</v>
      </c>
      <c r="AF7" s="209" t="s">
        <v>257</v>
      </c>
      <c r="AG7" s="212"/>
      <c r="AH7" s="209" t="s">
        <v>258</v>
      </c>
      <c r="AI7" s="209"/>
      <c r="AJ7" s="209" t="s">
        <v>259</v>
      </c>
      <c r="AK7" s="209" t="s">
        <v>260</v>
      </c>
      <c r="AL7" s="209" t="s">
        <v>261</v>
      </c>
      <c r="AM7" s="209" t="s">
        <v>262</v>
      </c>
      <c r="AN7" s="209" t="s">
        <v>263</v>
      </c>
      <c r="AO7" s="209" t="s">
        <v>264</v>
      </c>
      <c r="AP7" s="209"/>
      <c r="AQ7" s="209"/>
      <c r="AR7" s="209"/>
      <c r="AS7" s="209" t="s">
        <v>265</v>
      </c>
      <c r="AT7" s="209" t="s">
        <v>266</v>
      </c>
      <c r="AU7" s="209" t="s">
        <v>267</v>
      </c>
      <c r="AV7" s="209"/>
      <c r="AW7" s="209" t="s">
        <v>653</v>
      </c>
      <c r="AX7" s="209" t="s">
        <v>268</v>
      </c>
      <c r="AY7" s="506"/>
      <c r="AZ7" s="209" t="s">
        <v>269</v>
      </c>
      <c r="BA7" s="198"/>
      <c r="BB7" s="216" t="s">
        <v>270</v>
      </c>
      <c r="BC7" s="201"/>
      <c r="BD7" s="217"/>
      <c r="BE7" s="218" t="s">
        <v>271</v>
      </c>
      <c r="BF7" s="218" t="s">
        <v>272</v>
      </c>
      <c r="BG7" s="218" t="s">
        <v>273</v>
      </c>
      <c r="BH7" s="219"/>
      <c r="BI7" s="218" t="s">
        <v>274</v>
      </c>
      <c r="BJ7" s="218" t="s">
        <v>275</v>
      </c>
      <c r="BK7" s="219"/>
      <c r="BL7" s="218" t="s">
        <v>276</v>
      </c>
      <c r="BM7" s="218" t="s">
        <v>271</v>
      </c>
      <c r="BN7" s="218" t="s">
        <v>447</v>
      </c>
      <c r="BO7" s="218" t="s">
        <v>273</v>
      </c>
      <c r="BP7" s="218"/>
      <c r="BQ7" s="218" t="s">
        <v>277</v>
      </c>
      <c r="BR7" s="200"/>
      <c r="BS7" s="234"/>
      <c r="BT7" s="234"/>
      <c r="BU7" s="234"/>
      <c r="BV7" s="234"/>
      <c r="BW7" s="234"/>
      <c r="BX7" s="248" t="s">
        <v>278</v>
      </c>
      <c r="BY7" s="78"/>
      <c r="BZ7" s="243" t="s">
        <v>248</v>
      </c>
      <c r="CA7" s="239" t="s">
        <v>136</v>
      </c>
      <c r="CB7" s="198"/>
    </row>
    <row r="8" spans="1:80" ht="18.75" customHeight="1">
      <c r="B8" s="202" t="s">
        <v>279</v>
      </c>
      <c r="C8" s="202"/>
      <c r="D8" s="202" t="s">
        <v>280</v>
      </c>
      <c r="E8" s="203"/>
      <c r="F8" s="202" t="s">
        <v>281</v>
      </c>
      <c r="G8" s="203"/>
      <c r="H8" s="204" t="s">
        <v>136</v>
      </c>
      <c r="I8" s="204" t="s">
        <v>417</v>
      </c>
      <c r="J8" s="198"/>
      <c r="K8" s="205" t="s">
        <v>251</v>
      </c>
      <c r="L8" s="205" t="s">
        <v>251</v>
      </c>
      <c r="M8" s="205" t="s">
        <v>282</v>
      </c>
      <c r="N8" s="205" t="s">
        <v>283</v>
      </c>
      <c r="O8" s="199"/>
      <c r="P8" s="207" t="s">
        <v>253</v>
      </c>
      <c r="Q8" s="207" t="s">
        <v>253</v>
      </c>
      <c r="R8" s="207" t="s">
        <v>282</v>
      </c>
      <c r="S8" s="207" t="s">
        <v>283</v>
      </c>
      <c r="T8" s="199"/>
      <c r="U8" s="209" t="s">
        <v>284</v>
      </c>
      <c r="V8" s="209" t="s">
        <v>285</v>
      </c>
      <c r="W8" s="209" t="s">
        <v>286</v>
      </c>
      <c r="X8" s="209" t="s">
        <v>287</v>
      </c>
      <c r="Y8" s="209" t="s">
        <v>288</v>
      </c>
      <c r="Z8" s="209" t="s">
        <v>289</v>
      </c>
      <c r="AA8" s="209" t="s">
        <v>290</v>
      </c>
      <c r="AB8" s="209" t="s">
        <v>291</v>
      </c>
      <c r="AC8" s="209" t="s">
        <v>292</v>
      </c>
      <c r="AD8" s="209" t="s">
        <v>293</v>
      </c>
      <c r="AE8" s="209" t="s">
        <v>294</v>
      </c>
      <c r="AF8" s="209" t="s">
        <v>295</v>
      </c>
      <c r="AG8" s="214" t="s">
        <v>296</v>
      </c>
      <c r="AH8" s="209" t="s">
        <v>297</v>
      </c>
      <c r="AI8" s="209" t="s">
        <v>298</v>
      </c>
      <c r="AJ8" s="209" t="s">
        <v>299</v>
      </c>
      <c r="AK8" s="209" t="s">
        <v>300</v>
      </c>
      <c r="AL8" s="209" t="s">
        <v>301</v>
      </c>
      <c r="AM8" s="209" t="s">
        <v>302</v>
      </c>
      <c r="AN8" s="209" t="s">
        <v>303</v>
      </c>
      <c r="AO8" s="209" t="s">
        <v>304</v>
      </c>
      <c r="AP8" s="209" t="s">
        <v>305</v>
      </c>
      <c r="AQ8" s="209" t="s">
        <v>306</v>
      </c>
      <c r="AR8" s="209" t="s">
        <v>307</v>
      </c>
      <c r="AS8" s="209" t="s">
        <v>308</v>
      </c>
      <c r="AT8" s="209" t="s">
        <v>309</v>
      </c>
      <c r="AU8" s="209" t="s">
        <v>293</v>
      </c>
      <c r="AV8" s="209" t="s">
        <v>310</v>
      </c>
      <c r="AW8" s="209" t="s">
        <v>654</v>
      </c>
      <c r="AX8" s="209" t="s">
        <v>311</v>
      </c>
      <c r="AY8" s="506"/>
      <c r="AZ8" s="209" t="s">
        <v>312</v>
      </c>
      <c r="BA8" s="198"/>
      <c r="BB8" s="216" t="s">
        <v>313</v>
      </c>
      <c r="BC8" s="199"/>
      <c r="BD8" s="218" t="s">
        <v>314</v>
      </c>
      <c r="BE8" s="218" t="s">
        <v>315</v>
      </c>
      <c r="BF8" s="218" t="s">
        <v>315</v>
      </c>
      <c r="BG8" s="218" t="s">
        <v>315</v>
      </c>
      <c r="BH8" s="218" t="s">
        <v>316</v>
      </c>
      <c r="BI8" s="218" t="s">
        <v>310</v>
      </c>
      <c r="BJ8" s="218" t="s">
        <v>310</v>
      </c>
      <c r="BK8" s="218" t="s">
        <v>317</v>
      </c>
      <c r="BL8" s="218" t="s">
        <v>318</v>
      </c>
      <c r="BM8" s="218" t="s">
        <v>318</v>
      </c>
      <c r="BN8" s="218" t="s">
        <v>318</v>
      </c>
      <c r="BO8" s="218" t="s">
        <v>318</v>
      </c>
      <c r="BP8" s="218" t="s">
        <v>319</v>
      </c>
      <c r="BQ8" s="218" t="s">
        <v>320</v>
      </c>
      <c r="BR8" s="199"/>
      <c r="BS8" s="234"/>
      <c r="BT8" s="234"/>
      <c r="BU8" s="246"/>
      <c r="BV8" s="234"/>
      <c r="BW8" s="218" t="s">
        <v>321</v>
      </c>
      <c r="BX8" s="248" t="s">
        <v>322</v>
      </c>
      <c r="BY8" s="78"/>
      <c r="BZ8" s="243" t="s">
        <v>249</v>
      </c>
      <c r="CA8" s="239" t="s">
        <v>313</v>
      </c>
      <c r="CB8" s="198"/>
    </row>
    <row r="9" spans="1:80" ht="18.75" customHeight="1">
      <c r="A9" s="199" t="s">
        <v>210</v>
      </c>
      <c r="B9" s="222" t="s">
        <v>11</v>
      </c>
      <c r="C9" s="222" t="s">
        <v>323</v>
      </c>
      <c r="D9" s="222" t="s">
        <v>11</v>
      </c>
      <c r="E9" s="222" t="s">
        <v>323</v>
      </c>
      <c r="F9" s="222" t="s">
        <v>11</v>
      </c>
      <c r="G9" s="222" t="s">
        <v>323</v>
      </c>
      <c r="H9" s="222" t="s">
        <v>324</v>
      </c>
      <c r="I9" s="222" t="s">
        <v>127</v>
      </c>
      <c r="J9" s="221"/>
      <c r="K9" s="223" t="s">
        <v>325</v>
      </c>
      <c r="L9" s="223" t="s">
        <v>326</v>
      </c>
      <c r="M9" s="223" t="s">
        <v>218</v>
      </c>
      <c r="N9" s="223" t="s">
        <v>327</v>
      </c>
      <c r="O9" s="224"/>
      <c r="P9" s="225" t="s">
        <v>325</v>
      </c>
      <c r="Q9" s="225" t="s">
        <v>326</v>
      </c>
      <c r="R9" s="225" t="s">
        <v>218</v>
      </c>
      <c r="S9" s="225" t="s">
        <v>327</v>
      </c>
      <c r="T9" s="226"/>
      <c r="U9" s="227" t="s">
        <v>328</v>
      </c>
      <c r="V9" s="227" t="s">
        <v>328</v>
      </c>
      <c r="W9" s="227" t="s">
        <v>328</v>
      </c>
      <c r="X9" s="227" t="s">
        <v>328</v>
      </c>
      <c r="Y9" s="227" t="s">
        <v>328</v>
      </c>
      <c r="Z9" s="227" t="s">
        <v>328</v>
      </c>
      <c r="AA9" s="227" t="s">
        <v>328</v>
      </c>
      <c r="AB9" s="227" t="s">
        <v>328</v>
      </c>
      <c r="AC9" s="227" t="s">
        <v>329</v>
      </c>
      <c r="AD9" s="227" t="s">
        <v>328</v>
      </c>
      <c r="AE9" s="227" t="s">
        <v>328</v>
      </c>
      <c r="AF9" s="227" t="s">
        <v>328</v>
      </c>
      <c r="AG9" s="227" t="s">
        <v>328</v>
      </c>
      <c r="AH9" s="227" t="s">
        <v>328</v>
      </c>
      <c r="AI9" s="227" t="s">
        <v>328</v>
      </c>
      <c r="AJ9" s="227" t="s">
        <v>328</v>
      </c>
      <c r="AK9" s="227" t="s">
        <v>328</v>
      </c>
      <c r="AL9" s="227" t="s">
        <v>328</v>
      </c>
      <c r="AM9" s="227" t="s">
        <v>328</v>
      </c>
      <c r="AN9" s="227" t="s">
        <v>328</v>
      </c>
      <c r="AO9" s="227" t="s">
        <v>330</v>
      </c>
      <c r="AP9" s="227" t="s">
        <v>331</v>
      </c>
      <c r="AQ9" s="227" t="s">
        <v>332</v>
      </c>
      <c r="AR9" s="227" t="s">
        <v>332</v>
      </c>
      <c r="AS9" s="227" t="s">
        <v>333</v>
      </c>
      <c r="AT9" s="227" t="s">
        <v>328</v>
      </c>
      <c r="AU9" s="227" t="s">
        <v>328</v>
      </c>
      <c r="AV9" s="227" t="s">
        <v>261</v>
      </c>
      <c r="AW9" s="227" t="s">
        <v>655</v>
      </c>
      <c r="AX9" s="227" t="s">
        <v>334</v>
      </c>
      <c r="AY9" s="507"/>
      <c r="AZ9" s="227" t="s">
        <v>335</v>
      </c>
      <c r="BA9" s="198"/>
      <c r="BB9" s="228" t="s">
        <v>335</v>
      </c>
      <c r="BC9" s="226"/>
      <c r="BD9" s="229" t="s">
        <v>336</v>
      </c>
      <c r="BE9" s="229" t="s">
        <v>336</v>
      </c>
      <c r="BF9" s="229" t="s">
        <v>336</v>
      </c>
      <c r="BG9" s="229" t="s">
        <v>337</v>
      </c>
      <c r="BH9" s="229" t="s">
        <v>338</v>
      </c>
      <c r="BI9" s="229" t="s">
        <v>336</v>
      </c>
      <c r="BJ9" s="229" t="s">
        <v>336</v>
      </c>
      <c r="BK9" s="229" t="s">
        <v>336</v>
      </c>
      <c r="BL9" s="229" t="s">
        <v>501</v>
      </c>
      <c r="BM9" s="229" t="s">
        <v>501</v>
      </c>
      <c r="BN9" s="229" t="s">
        <v>501</v>
      </c>
      <c r="BO9" s="229" t="s">
        <v>501</v>
      </c>
      <c r="BP9" s="229" t="s">
        <v>502</v>
      </c>
      <c r="BQ9" s="229" t="s">
        <v>339</v>
      </c>
      <c r="BR9" s="224"/>
      <c r="BS9" s="229" t="s">
        <v>340</v>
      </c>
      <c r="BT9" s="229" t="s">
        <v>341</v>
      </c>
      <c r="BU9" s="229" t="s">
        <v>306</v>
      </c>
      <c r="BV9" s="229" t="s">
        <v>342</v>
      </c>
      <c r="BW9" s="229" t="s">
        <v>372</v>
      </c>
      <c r="BX9" s="249" t="s">
        <v>127</v>
      </c>
      <c r="BY9" s="78"/>
      <c r="BZ9" s="244" t="s">
        <v>127</v>
      </c>
      <c r="CA9" s="240" t="s">
        <v>127</v>
      </c>
      <c r="CB9" s="198"/>
    </row>
    <row r="10" spans="1:80" ht="18.75" customHeight="1">
      <c r="A10" s="198" t="s">
        <v>140</v>
      </c>
      <c r="B10" s="198">
        <f ca="1">INDIRECT("'"&amp;INDEX($A10,FALSE)&amp;" Value'!D29")</f>
        <v>0</v>
      </c>
      <c r="C10" s="198">
        <f ca="1">INDIRECT("'"&amp;INDEX($A10,FALSE)&amp;" Value'!F22")</f>
        <v>0</v>
      </c>
      <c r="D10" s="198">
        <f ca="1">INDIRECT("'"&amp;INDEX($A10,FALSE)&amp;" Value'!D30")</f>
        <v>0</v>
      </c>
      <c r="E10" s="198">
        <f ca="1">INDIRECT("'"&amp;INDEX($A10,FALSE)&amp;" Value'!F23")</f>
        <v>0</v>
      </c>
      <c r="F10" s="198">
        <f ca="1">INDIRECT("'"&amp;INDEX($A10,FALSE)&amp;" Value'!D31")</f>
        <v>1647527.4179999998</v>
      </c>
      <c r="G10" s="198">
        <f ca="1">INDIRECT("'"&amp;INDEX($A10,FALSE)&amp;" Value'!F24")</f>
        <v>13465262</v>
      </c>
      <c r="H10" s="230">
        <f ca="1">B10+D10+F10</f>
        <v>1647527.4179999998</v>
      </c>
      <c r="I10" s="230">
        <f ca="1">C10+E10+G10</f>
        <v>13465262</v>
      </c>
      <c r="J10" s="198"/>
      <c r="K10" s="198">
        <f ca="1">INDIRECT("'"&amp;INDEX($A10,FALSE)&amp;" Value'!F38")</f>
        <v>86399727</v>
      </c>
      <c r="L10" s="198">
        <f ca="1">INDIRECT("'"&amp;INDEX($A10,FALSE)&amp;" Value'!F39")</f>
        <v>305532245</v>
      </c>
      <c r="M10" s="198">
        <f ca="1">INDIRECT("'"&amp;INDEX($A10,FALSE)&amp;" Value'!F47")</f>
        <v>2578972</v>
      </c>
      <c r="N10" s="230">
        <f ca="1">SUM(K10:M10)</f>
        <v>394510944</v>
      </c>
      <c r="O10" s="198"/>
      <c r="P10" s="198">
        <f ca="1">INDIRECT("'"&amp;INDEX($A10,FALSE)&amp;" Value'!F40")</f>
        <v>22866029</v>
      </c>
      <c r="Q10" s="198">
        <f ca="1">INDIRECT("'"&amp;INDEX($A10,FALSE)&amp;" Value'!F41")</f>
        <v>100506216</v>
      </c>
      <c r="R10" s="198">
        <f ca="1">INDIRECT("'"&amp;INDEX($A10,FALSE)&amp;" Value'!F48")</f>
        <v>7174971</v>
      </c>
      <c r="S10" s="230">
        <f t="shared" ref="S10:S32" ca="1" si="0">SUM(P10:R10)</f>
        <v>130547216</v>
      </c>
      <c r="T10" s="198"/>
      <c r="U10" s="479">
        <f ca="1">INDIRECT("'"&amp;INDEX($A10,FALSE)&amp;" Value'!F56")</f>
        <v>485790</v>
      </c>
      <c r="V10" s="479">
        <f ca="1">INDIRECT("'"&amp;INDEX($A10,FALSE)&amp;" Value'!F57")</f>
        <v>235226</v>
      </c>
      <c r="W10" s="479">
        <f ca="1">INDIRECT("'"&amp;INDEX($A10,FALSE)&amp;" Value'!F58")</f>
        <v>0</v>
      </c>
      <c r="X10" s="479">
        <f ca="1">INDIRECT("'"&amp;INDEX($A10,FALSE)&amp;" Value'!F59")</f>
        <v>0</v>
      </c>
      <c r="Y10" s="479">
        <f ca="1">INDIRECT("'"&amp;INDEX($A10,FALSE)&amp;" Value'!F60")</f>
        <v>0</v>
      </c>
      <c r="Z10" s="479">
        <f ca="1">INDIRECT("'"&amp;INDEX($A10,FALSE)&amp;" Value'!F61")</f>
        <v>0</v>
      </c>
      <c r="AA10" s="479">
        <f ca="1">INDIRECT("'"&amp;INDEX($A10,FALSE)&amp;" Value'!F62")</f>
        <v>375963</v>
      </c>
      <c r="AB10" s="479">
        <f ca="1">INDIRECT("'"&amp;INDEX($A10,FALSE)&amp;" Value'!F63")</f>
        <v>0</v>
      </c>
      <c r="AC10" s="479">
        <f ca="1">INDIRECT("'"&amp;INDEX($A10,FALSE)&amp;" Value'!F64")</f>
        <v>76256</v>
      </c>
      <c r="AD10" s="479">
        <f ca="1">INDIRECT("'"&amp;INDEX($A10,FALSE)&amp;" Value'!F65")</f>
        <v>52297</v>
      </c>
      <c r="AE10" s="479">
        <f ca="1">INDIRECT("'"&amp;INDEX($A10,FALSE)&amp;" Value'!F66")</f>
        <v>631521</v>
      </c>
      <c r="AF10" s="479">
        <f ca="1">INDIRECT("'"&amp;INDEX($A10,FALSE)&amp;" Value'!F67")</f>
        <v>29456471</v>
      </c>
      <c r="AG10" s="479">
        <f ca="1">INDIRECT("'"&amp;INDEX($A10,FALSE)&amp;" Value'!F68")</f>
        <v>1266870</v>
      </c>
      <c r="AH10" s="479">
        <f ca="1">INDIRECT("'"&amp;INDEX($A10,FALSE)&amp;" Value'!F69")</f>
        <v>47443</v>
      </c>
      <c r="AI10" s="479">
        <f ca="1">INDIRECT("'"&amp;INDEX($A10,FALSE)&amp;" Value'!F70")</f>
        <v>269116</v>
      </c>
      <c r="AJ10" s="479">
        <f ca="1">INDIRECT("'"&amp;INDEX($A10,FALSE)&amp;" Value'!F71")</f>
        <v>0</v>
      </c>
      <c r="AK10" s="479">
        <f ca="1">INDIRECT("'"&amp;INDEX($A10,FALSE)&amp;" Value'!F72")</f>
        <v>724093</v>
      </c>
      <c r="AL10" s="479">
        <f ca="1">INDIRECT("'"&amp;INDEX($A10,FALSE)&amp;" Value'!F73")</f>
        <v>0</v>
      </c>
      <c r="AM10" s="479">
        <f ca="1">INDIRECT("'"&amp;INDEX($A10,FALSE)&amp;" Value'!F74")</f>
        <v>64185</v>
      </c>
      <c r="AN10" s="479">
        <f ca="1">INDIRECT("'"&amp;INDEX($A10,FALSE)&amp;" Value'!F75")</f>
        <v>324103</v>
      </c>
      <c r="AO10" s="479">
        <f ca="1">INDIRECT("'"&amp;INDEX($A10,FALSE)&amp;" Value'!F76")</f>
        <v>0</v>
      </c>
      <c r="AP10" s="479">
        <f ca="1">INDIRECT("'"&amp;INDEX($A10,FALSE)&amp;" Value'!F77")</f>
        <v>150697</v>
      </c>
      <c r="AQ10" s="479">
        <f ca="1">INDIRECT("'"&amp;INDEX($A10,FALSE)&amp;" Value'!F78")</f>
        <v>0</v>
      </c>
      <c r="AR10" s="479">
        <f ca="1">INDIRECT("'"&amp;INDEX($A10,FALSE)&amp;" Value'!F79")</f>
        <v>0</v>
      </c>
      <c r="AS10" s="479">
        <f ca="1">INDIRECT("'"&amp;INDEX($A10,FALSE)&amp;" Value'!F80")</f>
        <v>14428927</v>
      </c>
      <c r="AT10" s="479">
        <f ca="1">INDIRECT("'"&amp;INDEX($A10,FALSE)&amp;" Value'!F81")</f>
        <v>11242</v>
      </c>
      <c r="AU10" s="479">
        <f ca="1">INDIRECT("'"&amp;INDEX($A10,FALSE)&amp;" Value'!F82")</f>
        <v>0</v>
      </c>
      <c r="AV10" s="479">
        <f ca="1">INDIRECT("'"&amp;INDEX($A10,FALSE)&amp;" Value'!F83")</f>
        <v>0</v>
      </c>
      <c r="AW10" s="479">
        <f ca="1">INDIRECT("'"&amp;INDEX($A10,FALSE)&amp;" Value'!F84")</f>
        <v>48527711</v>
      </c>
      <c r="AX10" s="479">
        <f ca="1">INDIRECT("'"&amp;INDEX($A10,FALSE)&amp;" Value'!F85")</f>
        <v>363772</v>
      </c>
      <c r="AY10" s="479">
        <f ca="1">INDIRECT("'"&amp;INDEX($A10,FALSE)&amp;" Value'!F86")</f>
        <v>0</v>
      </c>
      <c r="AZ10" s="230">
        <f ca="1">SUM(U10:AX10)</f>
        <v>97491683</v>
      </c>
      <c r="BA10" s="198"/>
      <c r="BB10" s="230">
        <f t="shared" ref="BB10:BB32" ca="1" si="1">I10+N10+S10+AZ10</f>
        <v>636015105</v>
      </c>
      <c r="BC10" s="198"/>
      <c r="BD10" s="365">
        <v>143013</v>
      </c>
      <c r="BE10" s="365">
        <v>37278325</v>
      </c>
      <c r="BF10" s="365"/>
      <c r="BG10" s="365">
        <v>1900741</v>
      </c>
      <c r="BH10" s="365">
        <v>1892131</v>
      </c>
      <c r="BI10" s="365">
        <v>5847590</v>
      </c>
      <c r="BJ10" s="365">
        <v>5693190</v>
      </c>
      <c r="BK10" s="365">
        <v>35939704</v>
      </c>
      <c r="BL10" s="365">
        <v>513559</v>
      </c>
      <c r="BM10" s="365">
        <v>517810</v>
      </c>
      <c r="BN10" s="365">
        <v>404316</v>
      </c>
      <c r="BO10" s="365">
        <v>37892</v>
      </c>
      <c r="BP10" s="365">
        <v>898315</v>
      </c>
      <c r="BQ10" s="198">
        <f>SUM(BD10:BP10)</f>
        <v>91066586</v>
      </c>
      <c r="BR10" s="198">
        <v>149785</v>
      </c>
      <c r="BS10" s="198">
        <f>'MINERAL VALUE DETAIL'!O4</f>
        <v>2476375</v>
      </c>
      <c r="BT10" s="198">
        <f>'MINERAL VALUE DETAIL'!N4</f>
        <v>0</v>
      </c>
      <c r="BU10" s="198">
        <f>'MINERAL VALUE DETAIL'!S4+'MINERAL VALUE DETAIL'!U4</f>
        <v>0</v>
      </c>
      <c r="BV10" s="198">
        <f>'MINERAL VALUE DETAIL'!T4</f>
        <v>0</v>
      </c>
      <c r="BW10" s="198">
        <f>SUM('MINERAL VALUE DETAIL'!B4:M4,'MINERAL VALUE DETAIL'!P4,'MINERAL VALUE DETAIL'!Q4,'MINERAL VALUE DETAIL'!V4)</f>
        <v>14025767</v>
      </c>
      <c r="BX10" s="231">
        <f t="shared" ref="BX10:BX32" si="2">SUM(BS10:BW10)</f>
        <v>16502142</v>
      </c>
      <c r="BY10" s="78"/>
      <c r="BZ10" s="245">
        <f t="shared" ref="BZ10:BZ32" si="3">BQ10+BX10</f>
        <v>107568728</v>
      </c>
      <c r="CA10" s="241">
        <f t="shared" ref="CA10:CA31" ca="1" si="4">BB10+BZ10</f>
        <v>743583833</v>
      </c>
      <c r="CB10" s="198"/>
    </row>
    <row r="11" spans="1:80" ht="18.75" customHeight="1">
      <c r="A11" s="198" t="s">
        <v>141</v>
      </c>
      <c r="B11" s="198">
        <f ca="1">INDIRECT("'"&amp;INDEX(A11,FALSE)&amp;" Value'!D29")</f>
        <v>116255.73</v>
      </c>
      <c r="C11" s="198">
        <f t="shared" ref="C11:C32" ca="1" si="5">INDIRECT("'"&amp;INDEX(A11,FALSE)&amp;" Value'!F22")</f>
        <v>15963382</v>
      </c>
      <c r="D11" s="198">
        <f t="shared" ref="D11:D32" ca="1" si="6">INDIRECT("'"&amp;INDEX($A11,FALSE)&amp;" Value'!D30")</f>
        <v>0</v>
      </c>
      <c r="E11" s="198">
        <f t="shared" ref="E11:E32" ca="1" si="7">INDIRECT("'"&amp;INDEX($A11,FALSE)&amp;" Value'!F23")</f>
        <v>0</v>
      </c>
      <c r="F11" s="198">
        <f t="shared" ref="F11:F32" ca="1" si="8">INDIRECT("'"&amp;INDEX($A11,FALSE)&amp;" Value'!D31")</f>
        <v>183583.94</v>
      </c>
      <c r="G11" s="198">
        <f t="shared" ref="G11:G32" ca="1" si="9">INDIRECT("'"&amp;INDEX($A11,FALSE)&amp;" Value'!F24")</f>
        <v>1064077</v>
      </c>
      <c r="H11" s="231">
        <f t="shared" ref="H11:I32" ca="1" si="10">B11+D11+F11</f>
        <v>299839.67</v>
      </c>
      <c r="I11" s="231">
        <f t="shared" ca="1" si="10"/>
        <v>17027459</v>
      </c>
      <c r="J11" s="198"/>
      <c r="K11" s="198">
        <f t="shared" ref="K11:K32" ca="1" si="11">INDIRECT("'"&amp;INDEX($A11,FALSE)&amp;" Value'!F38")</f>
        <v>22976911</v>
      </c>
      <c r="L11" s="198">
        <f t="shared" ref="L11:L32" ca="1" si="12">INDIRECT("'"&amp;INDEX($A11,FALSE)&amp;" Value'!F39")</f>
        <v>69105796</v>
      </c>
      <c r="M11" s="198">
        <f t="shared" ref="M11:M32" ca="1" si="13">INDIRECT("'"&amp;INDEX($A11,FALSE)&amp;" Value'!F47")</f>
        <v>1579142</v>
      </c>
      <c r="N11" s="231">
        <f t="shared" ref="N11:N32" ca="1" si="14">SUM(K11:M11)</f>
        <v>93661849</v>
      </c>
      <c r="O11" s="198"/>
      <c r="P11" s="198">
        <f t="shared" ref="P11:P32" ca="1" si="15">INDIRECT("'"&amp;INDEX($A11,FALSE)&amp;" Value'!F40")</f>
        <v>2567738</v>
      </c>
      <c r="Q11" s="198">
        <f t="shared" ref="Q11:Q32" ca="1" si="16">INDIRECT("'"&amp;INDEX($A11,FALSE)&amp;" Value'!F41")</f>
        <v>8421111</v>
      </c>
      <c r="R11" s="198">
        <f t="shared" ref="R11:R32" ca="1" si="17">INDIRECT("'"&amp;INDEX($A11,FALSE)&amp;" Value'!F48")</f>
        <v>6774110</v>
      </c>
      <c r="S11" s="231">
        <f t="shared" ca="1" si="0"/>
        <v>17762959</v>
      </c>
      <c r="T11" s="198"/>
      <c r="U11" s="480">
        <f t="shared" ref="U11:U32" ca="1" si="18">INDIRECT("'"&amp;INDEX($A11,FALSE)&amp;" Value'!F56")</f>
        <v>1108248</v>
      </c>
      <c r="V11" s="480">
        <f t="shared" ref="V11:V32" ca="1" si="19">INDIRECT("'"&amp;INDEX($A11,FALSE)&amp;" Value'!F57")</f>
        <v>0</v>
      </c>
      <c r="W11" s="480">
        <f t="shared" ref="W11:W32" ca="1" si="20">INDIRECT("'"&amp;INDEX($A11,FALSE)&amp;" Value'!F58")</f>
        <v>0</v>
      </c>
      <c r="X11" s="480">
        <f t="shared" ref="X11:X32" ca="1" si="21">INDIRECT("'"&amp;INDEX($A11,FALSE)&amp;" Value'!F59")</f>
        <v>0</v>
      </c>
      <c r="Y11" s="480">
        <f t="shared" ref="Y11:Y32" ca="1" si="22">INDIRECT("'"&amp;INDEX($A11,FALSE)&amp;" Value'!F60")</f>
        <v>59</v>
      </c>
      <c r="Z11" s="480">
        <f t="shared" ref="Z11:Z32" ca="1" si="23">INDIRECT("'"&amp;INDEX($A11,FALSE)&amp;" Value'!F61")</f>
        <v>0</v>
      </c>
      <c r="AA11" s="480">
        <f t="shared" ref="AA11:AA32" ca="1" si="24">INDIRECT("'"&amp;INDEX($A11,FALSE)&amp;" Value'!F62")</f>
        <v>4840</v>
      </c>
      <c r="AB11" s="480">
        <f t="shared" ref="AB11:AB32" ca="1" si="25">INDIRECT("'"&amp;INDEX($A11,FALSE)&amp;" Value'!F63")</f>
        <v>0</v>
      </c>
      <c r="AC11" s="480">
        <f t="shared" ref="AC11:AC32" ca="1" si="26">INDIRECT("'"&amp;INDEX($A11,FALSE)&amp;" Value'!F64")</f>
        <v>0</v>
      </c>
      <c r="AD11" s="480">
        <f t="shared" ref="AD11:AD32" ca="1" si="27">INDIRECT("'"&amp;INDEX($A11,FALSE)&amp;" Value'!F65")</f>
        <v>0</v>
      </c>
      <c r="AE11" s="480">
        <f t="shared" ref="AE11:AE32" ca="1" si="28">INDIRECT("'"&amp;INDEX($A11,FALSE)&amp;" Value'!F66")</f>
        <v>0</v>
      </c>
      <c r="AF11" s="480">
        <f t="shared" ref="AF11:AF32" ca="1" si="29">INDIRECT("'"&amp;INDEX($A11,FALSE)&amp;" Value'!F67")</f>
        <v>11760018</v>
      </c>
      <c r="AG11" s="480">
        <f t="shared" ref="AG11:AG32" ca="1" si="30">INDIRECT("'"&amp;INDEX($A11,FALSE)&amp;" Value'!F68")</f>
        <v>0</v>
      </c>
      <c r="AH11" s="480">
        <f t="shared" ref="AH11:AH32" ca="1" si="31">INDIRECT("'"&amp;INDEX($A11,FALSE)&amp;" Value'!F69")</f>
        <v>0</v>
      </c>
      <c r="AI11" s="480">
        <f t="shared" ref="AI11:AI32" ca="1" si="32">INDIRECT("'"&amp;INDEX($A11,FALSE)&amp;" Value'!F70")</f>
        <v>0</v>
      </c>
      <c r="AJ11" s="480">
        <f t="shared" ref="AJ11:AJ32" ca="1" si="33">INDIRECT("'"&amp;INDEX($A11,FALSE)&amp;" Value'!F71")</f>
        <v>0</v>
      </c>
      <c r="AK11" s="480">
        <f t="shared" ref="AK11:AK32" ca="1" si="34">INDIRECT("'"&amp;INDEX($A11,FALSE)&amp;" Value'!F72")</f>
        <v>0</v>
      </c>
      <c r="AL11" s="480">
        <f t="shared" ref="AL11:AL32" ca="1" si="35">INDIRECT("'"&amp;INDEX($A11,FALSE)&amp;" Value'!F73")</f>
        <v>0</v>
      </c>
      <c r="AM11" s="480">
        <f t="shared" ref="AM11:AM32" ca="1" si="36">INDIRECT("'"&amp;INDEX($A11,FALSE)&amp;" Value'!F74")</f>
        <v>0</v>
      </c>
      <c r="AN11" s="480">
        <f t="shared" ref="AN11:AN32" ca="1" si="37">INDIRECT("'"&amp;INDEX($A11,FALSE)&amp;" Value'!F75")</f>
        <v>0</v>
      </c>
      <c r="AO11" s="480">
        <f t="shared" ref="AO11:AO32" ca="1" si="38">INDIRECT("'"&amp;INDEX($A11,FALSE)&amp;" Value'!F76")</f>
        <v>0</v>
      </c>
      <c r="AP11" s="480">
        <f t="shared" ref="AP11:AP32" ca="1" si="39">INDIRECT("'"&amp;INDEX($A11,FALSE)&amp;" Value'!F77")</f>
        <v>2243986</v>
      </c>
      <c r="AQ11" s="480">
        <f t="shared" ref="AQ11:AQ32" ca="1" si="40">INDIRECT("'"&amp;INDEX($A11,FALSE)&amp;" Value'!F78")</f>
        <v>0</v>
      </c>
      <c r="AR11" s="480">
        <f t="shared" ref="AR11:AR32" ca="1" si="41">INDIRECT("'"&amp;INDEX($A11,FALSE)&amp;" Value'!F79")</f>
        <v>0</v>
      </c>
      <c r="AS11" s="480">
        <f t="shared" ref="AS11:AS32" ca="1" si="42">INDIRECT("'"&amp;INDEX($A11,FALSE)&amp;" Value'!F80")</f>
        <v>0</v>
      </c>
      <c r="AT11" s="480">
        <f t="shared" ref="AT11:AT32" ca="1" si="43">INDIRECT("'"&amp;INDEX($A11,FALSE)&amp;" Value'!F81")</f>
        <v>219498</v>
      </c>
      <c r="AU11" s="480">
        <f t="shared" ref="AU11:AU32" ca="1" si="44">INDIRECT("'"&amp;INDEX($A11,FALSE)&amp;" Value'!F82")</f>
        <v>3572</v>
      </c>
      <c r="AV11" s="480">
        <f t="shared" ref="AV11:AV32" ca="1" si="45">INDIRECT("'"&amp;INDEX($A11,FALSE)&amp;" Value'!F83")</f>
        <v>68977</v>
      </c>
      <c r="AW11" s="480">
        <f t="shared" ref="AW11:AW32" ca="1" si="46">INDIRECT("'"&amp;INDEX($A11,FALSE)&amp;" Value'!F84")</f>
        <v>0</v>
      </c>
      <c r="AX11" s="479">
        <f ca="1">INDIRECT("'"&amp;INDEX($A11,FALSE)&amp;" Value'!F85")</f>
        <v>3482879</v>
      </c>
      <c r="AY11" s="479">
        <f t="shared" ref="AY11:AY32" ca="1" si="47">INDIRECT("'"&amp;INDEX($A11,FALSE)&amp;" Value'!F86")</f>
        <v>0</v>
      </c>
      <c r="AZ11" s="231">
        <f t="shared" ref="AZ11:AZ32" ca="1" si="48">SUM(U11:AX11)</f>
        <v>18892077</v>
      </c>
      <c r="BA11" s="198"/>
      <c r="BB11" s="231">
        <f t="shared" ca="1" si="1"/>
        <v>147344344</v>
      </c>
      <c r="BC11" s="198"/>
      <c r="BD11" s="365">
        <v>92</v>
      </c>
      <c r="BE11" s="365">
        <v>996393</v>
      </c>
      <c r="BF11" s="365">
        <v>21398</v>
      </c>
      <c r="BG11" s="365">
        <v>2149453</v>
      </c>
      <c r="BH11" s="365">
        <v>138622</v>
      </c>
      <c r="BI11" s="365">
        <v>933772</v>
      </c>
      <c r="BJ11" s="365">
        <v>11848110</v>
      </c>
      <c r="BK11" s="365">
        <v>7971520</v>
      </c>
      <c r="BL11" s="365">
        <v>137319</v>
      </c>
      <c r="BM11" s="365">
        <v>27693</v>
      </c>
      <c r="BN11" s="365">
        <v>57018</v>
      </c>
      <c r="BO11" s="365">
        <v>729170</v>
      </c>
      <c r="BP11" s="365">
        <v>250585</v>
      </c>
      <c r="BQ11" s="198">
        <f t="shared" ref="BQ11:BQ32" si="49">SUM(BD11:BP11)</f>
        <v>25261145</v>
      </c>
      <c r="BR11" s="198">
        <v>4839401</v>
      </c>
      <c r="BS11" s="198">
        <f>'MINERAL VALUE DETAIL'!O5</f>
        <v>56115524</v>
      </c>
      <c r="BT11" s="198">
        <f>'MINERAL VALUE DETAIL'!N5</f>
        <v>1508965</v>
      </c>
      <c r="BU11" s="198">
        <f>'MINERAL VALUE DETAIL'!S5+'MINERAL VALUE DETAIL'!U5</f>
        <v>0</v>
      </c>
      <c r="BV11" s="198">
        <f>'MINERAL VALUE DETAIL'!T5</f>
        <v>0</v>
      </c>
      <c r="BW11" s="198">
        <f>SUM('MINERAL VALUE DETAIL'!B5:M5,'MINERAL VALUE DETAIL'!P5,'MINERAL VALUE DETAIL'!Q5,'MINERAL VALUE DETAIL'!V5)</f>
        <v>24720693</v>
      </c>
      <c r="BX11" s="231">
        <f t="shared" si="2"/>
        <v>82345182</v>
      </c>
      <c r="BY11" s="78"/>
      <c r="BZ11" s="245">
        <f t="shared" si="3"/>
        <v>107606327</v>
      </c>
      <c r="CA11" s="241">
        <f t="shared" ca="1" si="4"/>
        <v>254950671</v>
      </c>
      <c r="CB11" s="198"/>
    </row>
    <row r="12" spans="1:80" ht="18.75" customHeight="1">
      <c r="A12" s="198" t="s">
        <v>142</v>
      </c>
      <c r="B12" s="198">
        <f t="shared" ref="B12:B32" ca="1" si="50">INDIRECT("'"&amp;INDEX(A12,FALSE)&amp;" Value'!D29")</f>
        <v>316.23</v>
      </c>
      <c r="C12" s="198">
        <f t="shared" ca="1" si="5"/>
        <v>53892</v>
      </c>
      <c r="D12" s="198">
        <f t="shared" ca="1" si="6"/>
        <v>98220.149273000003</v>
      </c>
      <c r="E12" s="198">
        <f t="shared" ca="1" si="7"/>
        <v>3519810</v>
      </c>
      <c r="F12" s="198">
        <f t="shared" ca="1" si="8"/>
        <v>2192878.446246</v>
      </c>
      <c r="G12" s="198">
        <f t="shared" ca="1" si="9"/>
        <v>12853828</v>
      </c>
      <c r="H12" s="231">
        <f t="shared" ca="1" si="10"/>
        <v>2291414.8255190002</v>
      </c>
      <c r="I12" s="231">
        <f t="shared" ca="1" si="10"/>
        <v>16427530</v>
      </c>
      <c r="J12" s="198"/>
      <c r="K12" s="198">
        <f t="shared" ca="1" si="11"/>
        <v>66218323</v>
      </c>
      <c r="L12" s="198">
        <f t="shared" ca="1" si="12"/>
        <v>289746325</v>
      </c>
      <c r="M12" s="198">
        <f t="shared" ca="1" si="13"/>
        <v>4881317</v>
      </c>
      <c r="N12" s="231">
        <f t="shared" ca="1" si="14"/>
        <v>360845965</v>
      </c>
      <c r="O12" s="198"/>
      <c r="P12" s="198">
        <f t="shared" ca="1" si="15"/>
        <v>45660726</v>
      </c>
      <c r="Q12" s="198">
        <f t="shared" ca="1" si="16"/>
        <v>114463400</v>
      </c>
      <c r="R12" s="198">
        <f t="shared" ca="1" si="17"/>
        <v>15360815</v>
      </c>
      <c r="S12" s="231">
        <f t="shared" ca="1" si="0"/>
        <v>175484941</v>
      </c>
      <c r="T12" s="198"/>
      <c r="U12" s="480">
        <f t="shared" ca="1" si="18"/>
        <v>0</v>
      </c>
      <c r="V12" s="480">
        <f t="shared" ca="1" si="19"/>
        <v>0</v>
      </c>
      <c r="W12" s="480">
        <f t="shared" ca="1" si="20"/>
        <v>0</v>
      </c>
      <c r="X12" s="480">
        <f t="shared" ca="1" si="21"/>
        <v>0</v>
      </c>
      <c r="Y12" s="480">
        <f t="shared" ca="1" si="22"/>
        <v>0</v>
      </c>
      <c r="Z12" s="480">
        <f t="shared" ca="1" si="23"/>
        <v>0</v>
      </c>
      <c r="AA12" s="480">
        <f t="shared" ca="1" si="24"/>
        <v>0</v>
      </c>
      <c r="AB12" s="480">
        <f t="shared" ca="1" si="25"/>
        <v>0</v>
      </c>
      <c r="AC12" s="480">
        <f t="shared" ca="1" si="26"/>
        <v>0</v>
      </c>
      <c r="AD12" s="480">
        <f t="shared" ca="1" si="27"/>
        <v>0</v>
      </c>
      <c r="AE12" s="480">
        <f t="shared" ca="1" si="28"/>
        <v>0</v>
      </c>
      <c r="AF12" s="480">
        <f t="shared" ca="1" si="29"/>
        <v>14115817</v>
      </c>
      <c r="AG12" s="480">
        <f t="shared" ca="1" si="30"/>
        <v>0</v>
      </c>
      <c r="AH12" s="480">
        <f t="shared" ca="1" si="31"/>
        <v>1884723</v>
      </c>
      <c r="AI12" s="480">
        <f t="shared" ca="1" si="32"/>
        <v>0</v>
      </c>
      <c r="AJ12" s="480">
        <f t="shared" ca="1" si="33"/>
        <v>0</v>
      </c>
      <c r="AK12" s="480">
        <f t="shared" ca="1" si="34"/>
        <v>0</v>
      </c>
      <c r="AL12" s="480">
        <f t="shared" ca="1" si="35"/>
        <v>2477</v>
      </c>
      <c r="AM12" s="480">
        <f t="shared" ca="1" si="36"/>
        <v>0</v>
      </c>
      <c r="AN12" s="480">
        <f t="shared" ca="1" si="37"/>
        <v>0</v>
      </c>
      <c r="AO12" s="480">
        <f t="shared" ca="1" si="38"/>
        <v>0</v>
      </c>
      <c r="AP12" s="480">
        <f t="shared" ca="1" si="39"/>
        <v>133693978</v>
      </c>
      <c r="AQ12" s="480">
        <f t="shared" ca="1" si="40"/>
        <v>149587243</v>
      </c>
      <c r="AR12" s="480">
        <f t="shared" ca="1" si="41"/>
        <v>4285</v>
      </c>
      <c r="AS12" s="480">
        <f t="shared" ca="1" si="42"/>
        <v>0</v>
      </c>
      <c r="AT12" s="480">
        <f t="shared" ca="1" si="43"/>
        <v>11666973</v>
      </c>
      <c r="AU12" s="480">
        <f t="shared" ca="1" si="44"/>
        <v>0</v>
      </c>
      <c r="AV12" s="480">
        <f t="shared" ca="1" si="45"/>
        <v>0</v>
      </c>
      <c r="AW12" s="480">
        <f t="shared" ca="1" si="46"/>
        <v>7531876</v>
      </c>
      <c r="AX12" s="479">
        <f t="shared" ref="AX12:AX20" ca="1" si="51">INDIRECT("'"&amp;INDEX($A12,FALSE)&amp;" Value'!F85")</f>
        <v>114381</v>
      </c>
      <c r="AY12" s="479">
        <f t="shared" ca="1" si="47"/>
        <v>12848132</v>
      </c>
      <c r="AZ12" s="231">
        <f t="shared" ca="1" si="48"/>
        <v>318601753</v>
      </c>
      <c r="BA12" s="198"/>
      <c r="BB12" s="231">
        <f t="shared" ca="1" si="1"/>
        <v>871360189</v>
      </c>
      <c r="BC12" s="198"/>
      <c r="BD12" s="365">
        <v>330540</v>
      </c>
      <c r="BE12" s="365">
        <v>50314106</v>
      </c>
      <c r="BF12" s="365">
        <v>3344982</v>
      </c>
      <c r="BG12" s="365">
        <v>56968090</v>
      </c>
      <c r="BH12" s="365">
        <v>2275342</v>
      </c>
      <c r="BI12" s="365">
        <v>3653369</v>
      </c>
      <c r="BJ12" s="365">
        <v>14927917</v>
      </c>
      <c r="BK12" s="365">
        <v>54781693</v>
      </c>
      <c r="BL12" s="365">
        <v>528276</v>
      </c>
      <c r="BM12" s="365">
        <v>725985</v>
      </c>
      <c r="BN12" s="365">
        <v>399121</v>
      </c>
      <c r="BO12" s="365">
        <v>115261</v>
      </c>
      <c r="BP12" s="365">
        <v>1345707</v>
      </c>
      <c r="BQ12" s="198">
        <f t="shared" si="49"/>
        <v>189710389</v>
      </c>
      <c r="BR12" s="198">
        <v>806945</v>
      </c>
      <c r="BS12" s="198">
        <f>'MINERAL VALUE DETAIL'!O6</f>
        <v>1350061172</v>
      </c>
      <c r="BT12" s="198">
        <f>'MINERAL VALUE DETAIL'!N6</f>
        <v>381335351</v>
      </c>
      <c r="BU12" s="198">
        <f>'MINERAL VALUE DETAIL'!S6+'MINERAL VALUE DETAIL'!U6</f>
        <v>2095497901</v>
      </c>
      <c r="BV12" s="198">
        <f>'MINERAL VALUE DETAIL'!T6</f>
        <v>0</v>
      </c>
      <c r="BW12" s="198">
        <f>SUM('MINERAL VALUE DETAIL'!B6:M6,'MINERAL VALUE DETAIL'!P6,'MINERAL VALUE DETAIL'!Q6,'MINERAL VALUE DETAIL'!V6)</f>
        <v>3565619</v>
      </c>
      <c r="BX12" s="231">
        <f t="shared" si="2"/>
        <v>3830460043</v>
      </c>
      <c r="BY12" s="78"/>
      <c r="BZ12" s="245">
        <f t="shared" si="3"/>
        <v>4020170432</v>
      </c>
      <c r="CA12" s="241">
        <f t="shared" ca="1" si="4"/>
        <v>4891530621</v>
      </c>
      <c r="CB12" s="198"/>
    </row>
    <row r="13" spans="1:80" ht="18.75" customHeight="1">
      <c r="A13" s="198" t="s">
        <v>143</v>
      </c>
      <c r="B13" s="198">
        <f t="shared" ca="1" si="50"/>
        <v>125203.095996</v>
      </c>
      <c r="C13" s="198">
        <f t="shared" ca="1" si="5"/>
        <v>12444127</v>
      </c>
      <c r="D13" s="198">
        <f t="shared" ca="1" si="6"/>
        <v>13</v>
      </c>
      <c r="E13" s="198">
        <f t="shared" ca="1" si="7"/>
        <v>448</v>
      </c>
      <c r="F13" s="198">
        <f t="shared" ca="1" si="8"/>
        <v>1631720.769023</v>
      </c>
      <c r="G13" s="198">
        <f t="shared" ca="1" si="9"/>
        <v>7502395</v>
      </c>
      <c r="H13" s="231">
        <f t="shared" ca="1" si="10"/>
        <v>1756936.8650190001</v>
      </c>
      <c r="I13" s="231">
        <f t="shared" ca="1" si="10"/>
        <v>19946970</v>
      </c>
      <c r="J13" s="198"/>
      <c r="K13" s="198">
        <f t="shared" ca="1" si="11"/>
        <v>36861345</v>
      </c>
      <c r="L13" s="198">
        <f t="shared" ca="1" si="12"/>
        <v>102406440</v>
      </c>
      <c r="M13" s="198">
        <f t="shared" ca="1" si="13"/>
        <v>2728711</v>
      </c>
      <c r="N13" s="231">
        <f t="shared" ca="1" si="14"/>
        <v>141996496</v>
      </c>
      <c r="O13" s="198"/>
      <c r="P13" s="198">
        <f t="shared" ca="1" si="15"/>
        <v>6761686</v>
      </c>
      <c r="Q13" s="198">
        <f t="shared" ca="1" si="16"/>
        <v>39632826</v>
      </c>
      <c r="R13" s="198">
        <f t="shared" ca="1" si="17"/>
        <v>8378485</v>
      </c>
      <c r="S13" s="231">
        <f t="shared" ca="1" si="0"/>
        <v>54772997</v>
      </c>
      <c r="T13" s="198"/>
      <c r="U13" s="480">
        <f t="shared" ca="1" si="18"/>
        <v>0</v>
      </c>
      <c r="V13" s="480">
        <f t="shared" ca="1" si="19"/>
        <v>0</v>
      </c>
      <c r="W13" s="480">
        <f t="shared" ca="1" si="20"/>
        <v>0</v>
      </c>
      <c r="X13" s="480">
        <f t="shared" ca="1" si="21"/>
        <v>0</v>
      </c>
      <c r="Y13" s="480">
        <f t="shared" ca="1" si="22"/>
        <v>0</v>
      </c>
      <c r="Z13" s="480">
        <f t="shared" ca="1" si="23"/>
        <v>0</v>
      </c>
      <c r="AA13" s="480">
        <f t="shared" ca="1" si="24"/>
        <v>673119</v>
      </c>
      <c r="AB13" s="480">
        <f t="shared" ca="1" si="25"/>
        <v>0</v>
      </c>
      <c r="AC13" s="480">
        <f t="shared" ca="1" si="26"/>
        <v>97010</v>
      </c>
      <c r="AD13" s="480">
        <f t="shared" ca="1" si="27"/>
        <v>0</v>
      </c>
      <c r="AE13" s="480">
        <f t="shared" ca="1" si="28"/>
        <v>0</v>
      </c>
      <c r="AF13" s="480">
        <f t="shared" ca="1" si="29"/>
        <v>107385</v>
      </c>
      <c r="AG13" s="480">
        <f t="shared" ca="1" si="30"/>
        <v>0</v>
      </c>
      <c r="AH13" s="480">
        <f t="shared" ca="1" si="31"/>
        <v>0</v>
      </c>
      <c r="AI13" s="480">
        <f t="shared" ca="1" si="32"/>
        <v>0</v>
      </c>
      <c r="AJ13" s="480">
        <f t="shared" ca="1" si="33"/>
        <v>0</v>
      </c>
      <c r="AK13" s="480">
        <f t="shared" ca="1" si="34"/>
        <v>0</v>
      </c>
      <c r="AL13" s="480">
        <f t="shared" ca="1" si="35"/>
        <v>0</v>
      </c>
      <c r="AM13" s="480">
        <f t="shared" ca="1" si="36"/>
        <v>0</v>
      </c>
      <c r="AN13" s="480">
        <f t="shared" ca="1" si="37"/>
        <v>0</v>
      </c>
      <c r="AO13" s="480">
        <f t="shared" ca="1" si="38"/>
        <v>0</v>
      </c>
      <c r="AP13" s="480">
        <f t="shared" ca="1" si="39"/>
        <v>62720175</v>
      </c>
      <c r="AQ13" s="480">
        <f t="shared" ca="1" si="40"/>
        <v>19718</v>
      </c>
      <c r="AR13" s="480">
        <f t="shared" ca="1" si="41"/>
        <v>1853782</v>
      </c>
      <c r="AS13" s="480">
        <f t="shared" ca="1" si="42"/>
        <v>0</v>
      </c>
      <c r="AT13" s="480">
        <f t="shared" ca="1" si="43"/>
        <v>101005080</v>
      </c>
      <c r="AU13" s="480">
        <f t="shared" ca="1" si="44"/>
        <v>0</v>
      </c>
      <c r="AV13" s="480">
        <f t="shared" ca="1" si="45"/>
        <v>0</v>
      </c>
      <c r="AW13" s="480">
        <f t="shared" ca="1" si="46"/>
        <v>9088122</v>
      </c>
      <c r="AX13" s="479">
        <f t="shared" ca="1" si="51"/>
        <v>788890</v>
      </c>
      <c r="AY13" s="479">
        <f t="shared" ca="1" si="47"/>
        <v>8285550.75</v>
      </c>
      <c r="AZ13" s="231">
        <f t="shared" ca="1" si="48"/>
        <v>176353281</v>
      </c>
      <c r="BA13" s="198"/>
      <c r="BB13" s="231">
        <f t="shared" ca="1" si="1"/>
        <v>393069744</v>
      </c>
      <c r="BC13" s="198"/>
      <c r="BD13" s="365">
        <v>12296</v>
      </c>
      <c r="BE13" s="365">
        <v>112694159</v>
      </c>
      <c r="BF13" s="365"/>
      <c r="BG13" s="365">
        <v>1765238</v>
      </c>
      <c r="BH13" s="365">
        <v>3067917</v>
      </c>
      <c r="BI13" s="365">
        <v>12537425</v>
      </c>
      <c r="BJ13" s="365">
        <v>17358525</v>
      </c>
      <c r="BK13" s="365">
        <v>30676837</v>
      </c>
      <c r="BL13" s="365">
        <v>322539</v>
      </c>
      <c r="BM13" s="365">
        <v>326623</v>
      </c>
      <c r="BN13" s="365">
        <v>241133</v>
      </c>
      <c r="BO13" s="365">
        <v>304913</v>
      </c>
      <c r="BP13" s="365">
        <v>438041</v>
      </c>
      <c r="BQ13" s="198">
        <f t="shared" si="49"/>
        <v>179745646</v>
      </c>
      <c r="BR13" s="198">
        <v>2010380</v>
      </c>
      <c r="BS13" s="198">
        <f>'MINERAL VALUE DETAIL'!O7</f>
        <v>123511276</v>
      </c>
      <c r="BT13" s="198">
        <f>'MINERAL VALUE DETAIL'!N7</f>
        <v>128948799</v>
      </c>
      <c r="BU13" s="198">
        <f>'MINERAL VALUE DETAIL'!S7+'MINERAL VALUE DETAIL'!U7</f>
        <v>0</v>
      </c>
      <c r="BV13" s="198">
        <f>'MINERAL VALUE DETAIL'!T7</f>
        <v>0</v>
      </c>
      <c r="BW13" s="198">
        <f>SUM('MINERAL VALUE DETAIL'!B7:M7,'MINERAL VALUE DETAIL'!P7,'MINERAL VALUE DETAIL'!Q7,'MINERAL VALUE DETAIL'!V7)</f>
        <v>1440687</v>
      </c>
      <c r="BX13" s="231">
        <f t="shared" si="2"/>
        <v>253900762</v>
      </c>
      <c r="BY13" s="78"/>
      <c r="BZ13" s="245">
        <f t="shared" si="3"/>
        <v>433646408</v>
      </c>
      <c r="CA13" s="241">
        <f t="shared" ca="1" si="4"/>
        <v>826716152</v>
      </c>
      <c r="CB13" s="198"/>
    </row>
    <row r="14" spans="1:80" ht="18.75" customHeight="1">
      <c r="A14" s="198" t="s">
        <v>144</v>
      </c>
      <c r="B14" s="198">
        <f t="shared" ca="1" si="50"/>
        <v>42528.778000000006</v>
      </c>
      <c r="C14" s="198">
        <f t="shared" ca="1" si="5"/>
        <v>8312227</v>
      </c>
      <c r="D14" s="198">
        <f t="shared" ca="1" si="6"/>
        <v>4797.29</v>
      </c>
      <c r="E14" s="198">
        <f t="shared" ca="1" si="7"/>
        <v>168412</v>
      </c>
      <c r="F14" s="198">
        <f t="shared" ca="1" si="8"/>
        <v>1872368.5664000001</v>
      </c>
      <c r="G14" s="198">
        <f t="shared" ca="1" si="9"/>
        <v>13002756</v>
      </c>
      <c r="H14" s="231">
        <f t="shared" ca="1" si="10"/>
        <v>1919694.6344000001</v>
      </c>
      <c r="I14" s="231">
        <f t="shared" ca="1" si="10"/>
        <v>21483395</v>
      </c>
      <c r="J14" s="198"/>
      <c r="K14" s="198">
        <f t="shared" ca="1" si="11"/>
        <v>28572382</v>
      </c>
      <c r="L14" s="198">
        <f t="shared" ca="1" si="12"/>
        <v>102178185</v>
      </c>
      <c r="M14" s="198">
        <f t="shared" ca="1" si="13"/>
        <v>1913686</v>
      </c>
      <c r="N14" s="231">
        <f t="shared" ca="1" si="14"/>
        <v>132664253</v>
      </c>
      <c r="O14" s="198"/>
      <c r="P14" s="198">
        <f t="shared" ca="1" si="15"/>
        <v>7377473</v>
      </c>
      <c r="Q14" s="198">
        <f t="shared" ca="1" si="16"/>
        <v>24767353</v>
      </c>
      <c r="R14" s="198">
        <f t="shared" ca="1" si="17"/>
        <v>7853819</v>
      </c>
      <c r="S14" s="231">
        <f t="shared" ca="1" si="0"/>
        <v>39998645</v>
      </c>
      <c r="T14" s="198"/>
      <c r="U14" s="480">
        <f t="shared" ca="1" si="18"/>
        <v>50291</v>
      </c>
      <c r="V14" s="480">
        <f t="shared" ca="1" si="19"/>
        <v>12544</v>
      </c>
      <c r="W14" s="480">
        <f t="shared" ca="1" si="20"/>
        <v>0</v>
      </c>
      <c r="X14" s="480">
        <f t="shared" ca="1" si="21"/>
        <v>0</v>
      </c>
      <c r="Y14" s="480">
        <f t="shared" ca="1" si="22"/>
        <v>0</v>
      </c>
      <c r="Z14" s="480">
        <f t="shared" ca="1" si="23"/>
        <v>0</v>
      </c>
      <c r="AA14" s="480">
        <f t="shared" ca="1" si="24"/>
        <v>22860</v>
      </c>
      <c r="AB14" s="480">
        <f t="shared" ca="1" si="25"/>
        <v>0</v>
      </c>
      <c r="AC14" s="480">
        <f t="shared" ca="1" si="26"/>
        <v>85560</v>
      </c>
      <c r="AD14" s="480">
        <f t="shared" ca="1" si="27"/>
        <v>829292</v>
      </c>
      <c r="AE14" s="480">
        <f t="shared" ca="1" si="28"/>
        <v>0</v>
      </c>
      <c r="AF14" s="480">
        <f t="shared" ca="1" si="29"/>
        <v>467543</v>
      </c>
      <c r="AG14" s="480">
        <f t="shared" ca="1" si="30"/>
        <v>0</v>
      </c>
      <c r="AH14" s="480">
        <f t="shared" ca="1" si="31"/>
        <v>805009</v>
      </c>
      <c r="AI14" s="480">
        <f t="shared" ca="1" si="32"/>
        <v>14738</v>
      </c>
      <c r="AJ14" s="480">
        <f t="shared" ca="1" si="33"/>
        <v>0</v>
      </c>
      <c r="AK14" s="480">
        <f t="shared" ca="1" si="34"/>
        <v>1295</v>
      </c>
      <c r="AL14" s="480">
        <f t="shared" ca="1" si="35"/>
        <v>4121815</v>
      </c>
      <c r="AM14" s="480">
        <f t="shared" ca="1" si="36"/>
        <v>0</v>
      </c>
      <c r="AN14" s="480">
        <f t="shared" ca="1" si="37"/>
        <v>124007</v>
      </c>
      <c r="AO14" s="480">
        <f t="shared" ca="1" si="38"/>
        <v>0</v>
      </c>
      <c r="AP14" s="480">
        <f t="shared" ca="1" si="39"/>
        <v>81113054</v>
      </c>
      <c r="AQ14" s="480">
        <f t="shared" ca="1" si="40"/>
        <v>22474456</v>
      </c>
      <c r="AR14" s="480">
        <f t="shared" ca="1" si="41"/>
        <v>6477627</v>
      </c>
      <c r="AS14" s="480">
        <f t="shared" ca="1" si="42"/>
        <v>12465</v>
      </c>
      <c r="AT14" s="480">
        <f t="shared" ca="1" si="43"/>
        <v>81986365</v>
      </c>
      <c r="AU14" s="480">
        <f t="shared" ca="1" si="44"/>
        <v>0</v>
      </c>
      <c r="AV14" s="480">
        <f t="shared" ca="1" si="45"/>
        <v>34350326</v>
      </c>
      <c r="AW14" s="480">
        <f t="shared" ca="1" si="46"/>
        <v>109115383</v>
      </c>
      <c r="AX14" s="479">
        <f t="shared" ca="1" si="51"/>
        <v>899138</v>
      </c>
      <c r="AY14" s="479">
        <f t="shared" ca="1" si="47"/>
        <v>5319892</v>
      </c>
      <c r="AZ14" s="231">
        <f t="shared" ca="1" si="48"/>
        <v>342963768</v>
      </c>
      <c r="BA14" s="198"/>
      <c r="BB14" s="231">
        <f t="shared" ca="1" si="1"/>
        <v>537110061</v>
      </c>
      <c r="BC14" s="198"/>
      <c r="BD14" s="365"/>
      <c r="BE14" s="365">
        <v>60972610</v>
      </c>
      <c r="BF14" s="365"/>
      <c r="BG14" s="365">
        <v>320621</v>
      </c>
      <c r="BH14" s="365">
        <v>2536668</v>
      </c>
      <c r="BI14" s="365">
        <v>3916419</v>
      </c>
      <c r="BJ14" s="365">
        <v>44179769</v>
      </c>
      <c r="BK14" s="365">
        <v>66994748</v>
      </c>
      <c r="BL14" s="365">
        <v>266658</v>
      </c>
      <c r="BM14" s="365">
        <v>315446</v>
      </c>
      <c r="BN14" s="365">
        <v>78812</v>
      </c>
      <c r="BO14" s="365">
        <v>141357</v>
      </c>
      <c r="BP14" s="365">
        <v>176082</v>
      </c>
      <c r="BQ14" s="198">
        <f t="shared" si="49"/>
        <v>179899190</v>
      </c>
      <c r="BR14" s="198">
        <v>2133347</v>
      </c>
      <c r="BS14" s="198">
        <f>'MINERAL VALUE DETAIL'!O8</f>
        <v>2569830909</v>
      </c>
      <c r="BT14" s="198">
        <f>'MINERAL VALUE DETAIL'!N8</f>
        <v>316373766</v>
      </c>
      <c r="BU14" s="198">
        <f>'MINERAL VALUE DETAIL'!S8+'MINERAL VALUE DETAIL'!U8</f>
        <v>0</v>
      </c>
      <c r="BV14" s="198">
        <f>'MINERAL VALUE DETAIL'!T8</f>
        <v>0</v>
      </c>
      <c r="BW14" s="198">
        <f>SUM('MINERAL VALUE DETAIL'!B8:M8,'MINERAL VALUE DETAIL'!P8,'MINERAL VALUE DETAIL'!Q8,'MINERAL VALUE DETAIL'!V8)</f>
        <v>5668604</v>
      </c>
      <c r="BX14" s="231">
        <f t="shared" si="2"/>
        <v>2891873279</v>
      </c>
      <c r="BY14" s="78"/>
      <c r="BZ14" s="245">
        <f t="shared" si="3"/>
        <v>3071772469</v>
      </c>
      <c r="CA14" s="241">
        <f t="shared" ca="1" si="4"/>
        <v>3608882530</v>
      </c>
      <c r="CB14" s="198"/>
    </row>
    <row r="15" spans="1:80" ht="18.75" customHeight="1">
      <c r="A15" s="198" t="s">
        <v>145</v>
      </c>
      <c r="B15" s="198">
        <f t="shared" ca="1" si="50"/>
        <v>3236.1600000000003</v>
      </c>
      <c r="C15" s="198">
        <f t="shared" ca="1" si="5"/>
        <v>644303</v>
      </c>
      <c r="D15" s="198">
        <f t="shared" ca="1" si="6"/>
        <v>103151.36</v>
      </c>
      <c r="E15" s="198">
        <f t="shared" ca="1" si="7"/>
        <v>3504469</v>
      </c>
      <c r="F15" s="198">
        <f t="shared" ca="1" si="8"/>
        <v>1244866.5009999999</v>
      </c>
      <c r="G15" s="198">
        <f t="shared" ca="1" si="9"/>
        <v>15541397</v>
      </c>
      <c r="H15" s="231">
        <f t="shared" ca="1" si="10"/>
        <v>1351254.0209999999</v>
      </c>
      <c r="I15" s="231">
        <f t="shared" ca="1" si="10"/>
        <v>19690169</v>
      </c>
      <c r="J15" s="198"/>
      <c r="K15" s="198">
        <f t="shared" ca="1" si="11"/>
        <v>29714769</v>
      </c>
      <c r="L15" s="198">
        <f t="shared" ca="1" si="12"/>
        <v>66061060</v>
      </c>
      <c r="M15" s="198">
        <f t="shared" ca="1" si="13"/>
        <v>2225415</v>
      </c>
      <c r="N15" s="231">
        <f t="shared" ca="1" si="14"/>
        <v>98001244</v>
      </c>
      <c r="O15" s="198"/>
      <c r="P15" s="198">
        <f t="shared" ca="1" si="15"/>
        <v>2113458</v>
      </c>
      <c r="Q15" s="198">
        <f t="shared" ca="1" si="16"/>
        <v>10771179</v>
      </c>
      <c r="R15" s="198">
        <f t="shared" ca="1" si="17"/>
        <v>3323968</v>
      </c>
      <c r="S15" s="231">
        <f t="shared" ca="1" si="0"/>
        <v>16208605</v>
      </c>
      <c r="T15" s="198"/>
      <c r="U15" s="480">
        <f t="shared" ca="1" si="18"/>
        <v>35174</v>
      </c>
      <c r="V15" s="480">
        <f t="shared" ca="1" si="19"/>
        <v>0</v>
      </c>
      <c r="W15" s="480">
        <f t="shared" ca="1" si="20"/>
        <v>0</v>
      </c>
      <c r="X15" s="480">
        <f t="shared" ca="1" si="21"/>
        <v>0</v>
      </c>
      <c r="Y15" s="480">
        <f t="shared" ca="1" si="22"/>
        <v>0</v>
      </c>
      <c r="Z15" s="480">
        <f t="shared" ca="1" si="23"/>
        <v>0</v>
      </c>
      <c r="AA15" s="480">
        <f t="shared" ca="1" si="24"/>
        <v>1459906</v>
      </c>
      <c r="AB15" s="480">
        <f t="shared" ca="1" si="25"/>
        <v>0</v>
      </c>
      <c r="AC15" s="480">
        <f t="shared" ca="1" si="26"/>
        <v>0</v>
      </c>
      <c r="AD15" s="480">
        <f t="shared" ca="1" si="27"/>
        <v>0</v>
      </c>
      <c r="AE15" s="480">
        <f t="shared" ca="1" si="28"/>
        <v>0</v>
      </c>
      <c r="AF15" s="480">
        <f t="shared" ca="1" si="29"/>
        <v>1932050</v>
      </c>
      <c r="AG15" s="480">
        <f t="shared" ca="1" si="30"/>
        <v>0</v>
      </c>
      <c r="AH15" s="480">
        <f t="shared" ca="1" si="31"/>
        <v>0</v>
      </c>
      <c r="AI15" s="480">
        <f t="shared" ca="1" si="32"/>
        <v>0</v>
      </c>
      <c r="AJ15" s="480">
        <f t="shared" ca="1" si="33"/>
        <v>0</v>
      </c>
      <c r="AK15" s="480">
        <f t="shared" ca="1" si="34"/>
        <v>0</v>
      </c>
      <c r="AL15" s="480">
        <f t="shared" ca="1" si="35"/>
        <v>0</v>
      </c>
      <c r="AM15" s="480">
        <f t="shared" ca="1" si="36"/>
        <v>0</v>
      </c>
      <c r="AN15" s="480">
        <f t="shared" ca="1" si="37"/>
        <v>0</v>
      </c>
      <c r="AO15" s="480">
        <f t="shared" ca="1" si="38"/>
        <v>0</v>
      </c>
      <c r="AP15" s="480">
        <f t="shared" ca="1" si="39"/>
        <v>2420194</v>
      </c>
      <c r="AQ15" s="480">
        <f t="shared" ca="1" si="40"/>
        <v>0</v>
      </c>
      <c r="AR15" s="480">
        <f t="shared" ca="1" si="41"/>
        <v>0</v>
      </c>
      <c r="AS15" s="480">
        <f t="shared" ca="1" si="42"/>
        <v>13495308</v>
      </c>
      <c r="AT15" s="480">
        <f t="shared" ca="1" si="43"/>
        <v>0</v>
      </c>
      <c r="AU15" s="480">
        <f t="shared" ca="1" si="44"/>
        <v>0</v>
      </c>
      <c r="AV15" s="480">
        <f t="shared" ca="1" si="45"/>
        <v>31051</v>
      </c>
      <c r="AW15" s="480">
        <f t="shared" ca="1" si="46"/>
        <v>0</v>
      </c>
      <c r="AX15" s="479">
        <f t="shared" ca="1" si="51"/>
        <v>223144</v>
      </c>
      <c r="AY15" s="479">
        <f t="shared" ca="1" si="47"/>
        <v>1131471.7749999999</v>
      </c>
      <c r="AZ15" s="231">
        <f t="shared" ca="1" si="48"/>
        <v>19596827</v>
      </c>
      <c r="BA15" s="198"/>
      <c r="BB15" s="231">
        <f t="shared" ca="1" si="1"/>
        <v>153496845</v>
      </c>
      <c r="BC15" s="198"/>
      <c r="BD15" s="365"/>
      <c r="BE15" s="365">
        <v>1037215</v>
      </c>
      <c r="BF15" s="365"/>
      <c r="BG15" s="365">
        <v>1800176</v>
      </c>
      <c r="BH15" s="365">
        <v>406345</v>
      </c>
      <c r="BI15" s="365">
        <v>51170</v>
      </c>
      <c r="BJ15" s="365">
        <v>56063271</v>
      </c>
      <c r="BK15" s="365">
        <v>4391322</v>
      </c>
      <c r="BL15" s="365">
        <v>163597</v>
      </c>
      <c r="BM15" s="365">
        <v>6574</v>
      </c>
      <c r="BN15" s="365">
        <v>225970</v>
      </c>
      <c r="BO15" s="365">
        <v>446442</v>
      </c>
      <c r="BP15" s="365">
        <v>20945</v>
      </c>
      <c r="BQ15" s="198">
        <f t="shared" si="49"/>
        <v>64613027</v>
      </c>
      <c r="BR15" s="198">
        <v>2221995</v>
      </c>
      <c r="BS15" s="198">
        <f>'MINERAL VALUE DETAIL'!O9</f>
        <v>40101140</v>
      </c>
      <c r="BT15" s="198">
        <f>'MINERAL VALUE DETAIL'!N9</f>
        <v>37325</v>
      </c>
      <c r="BU15" s="198">
        <f>'MINERAL VALUE DETAIL'!S9+'MINERAL VALUE DETAIL'!U9</f>
        <v>0</v>
      </c>
      <c r="BV15" s="198">
        <f>'MINERAL VALUE DETAIL'!T9</f>
        <v>0</v>
      </c>
      <c r="BW15" s="198">
        <f>SUM('MINERAL VALUE DETAIL'!B9:M9,'MINERAL VALUE DETAIL'!P9,'MINERAL VALUE DETAIL'!Q9,'MINERAL VALUE DETAIL'!V9)</f>
        <v>34548712</v>
      </c>
      <c r="BX15" s="231">
        <f t="shared" si="2"/>
        <v>74687177</v>
      </c>
      <c r="BY15" s="78"/>
      <c r="BZ15" s="245">
        <f t="shared" si="3"/>
        <v>139300204</v>
      </c>
      <c r="CA15" s="241">
        <f t="shared" ca="1" si="4"/>
        <v>292797049</v>
      </c>
      <c r="CB15" s="198"/>
    </row>
    <row r="16" spans="1:80" ht="18.75" customHeight="1">
      <c r="A16" s="198" t="s">
        <v>146</v>
      </c>
      <c r="B16" s="198">
        <f t="shared" ca="1" si="50"/>
        <v>104065.37261599999</v>
      </c>
      <c r="C16" s="198">
        <f t="shared" ca="1" si="5"/>
        <v>16723270</v>
      </c>
      <c r="D16" s="198">
        <f t="shared" ca="1" si="6"/>
        <v>0</v>
      </c>
      <c r="E16" s="198">
        <f t="shared" ca="1" si="7"/>
        <v>0</v>
      </c>
      <c r="F16" s="198">
        <f t="shared" ca="1" si="8"/>
        <v>580912.32451700012</v>
      </c>
      <c r="G16" s="198">
        <f t="shared" ca="1" si="9"/>
        <v>5901598</v>
      </c>
      <c r="H16" s="231">
        <f t="shared" ca="1" si="10"/>
        <v>684977.69713300013</v>
      </c>
      <c r="I16" s="231">
        <f t="shared" ca="1" si="10"/>
        <v>22624868</v>
      </c>
      <c r="J16" s="198"/>
      <c r="K16" s="198">
        <f t="shared" ca="1" si="11"/>
        <v>83596848</v>
      </c>
      <c r="L16" s="198">
        <f t="shared" ca="1" si="12"/>
        <v>271516320</v>
      </c>
      <c r="M16" s="198">
        <f t="shared" ca="1" si="13"/>
        <v>5291964</v>
      </c>
      <c r="N16" s="231">
        <f t="shared" ca="1" si="14"/>
        <v>360405132</v>
      </c>
      <c r="O16" s="198"/>
      <c r="P16" s="198">
        <f t="shared" ca="1" si="15"/>
        <v>12098889</v>
      </c>
      <c r="Q16" s="198">
        <f t="shared" ca="1" si="16"/>
        <v>74995705</v>
      </c>
      <c r="R16" s="198">
        <f t="shared" ca="1" si="17"/>
        <v>9082991</v>
      </c>
      <c r="S16" s="231">
        <f t="shared" ca="1" si="0"/>
        <v>96177585</v>
      </c>
      <c r="T16" s="198"/>
      <c r="U16" s="480">
        <f t="shared" ca="1" si="18"/>
        <v>416878</v>
      </c>
      <c r="V16" s="480">
        <f t="shared" ca="1" si="19"/>
        <v>0</v>
      </c>
      <c r="W16" s="480">
        <f t="shared" ca="1" si="20"/>
        <v>0</v>
      </c>
      <c r="X16" s="480">
        <f t="shared" ca="1" si="21"/>
        <v>92650</v>
      </c>
      <c r="Y16" s="480">
        <f t="shared" ca="1" si="22"/>
        <v>6883</v>
      </c>
      <c r="Z16" s="480">
        <f t="shared" ca="1" si="23"/>
        <v>55765</v>
      </c>
      <c r="AA16" s="480">
        <f t="shared" ca="1" si="24"/>
        <v>43466</v>
      </c>
      <c r="AB16" s="480">
        <f t="shared" ca="1" si="25"/>
        <v>79879</v>
      </c>
      <c r="AC16" s="480">
        <f t="shared" ca="1" si="26"/>
        <v>361478</v>
      </c>
      <c r="AD16" s="480">
        <f t="shared" ca="1" si="27"/>
        <v>36627</v>
      </c>
      <c r="AE16" s="480">
        <f t="shared" ca="1" si="28"/>
        <v>250820</v>
      </c>
      <c r="AF16" s="480">
        <f t="shared" ca="1" si="29"/>
        <v>635164</v>
      </c>
      <c r="AG16" s="480">
        <f t="shared" ca="1" si="30"/>
        <v>102556</v>
      </c>
      <c r="AH16" s="480">
        <f t="shared" ca="1" si="31"/>
        <v>0</v>
      </c>
      <c r="AI16" s="480">
        <f t="shared" ca="1" si="32"/>
        <v>0</v>
      </c>
      <c r="AJ16" s="480">
        <f t="shared" ca="1" si="33"/>
        <v>346692</v>
      </c>
      <c r="AK16" s="480">
        <f t="shared" ca="1" si="34"/>
        <v>211301</v>
      </c>
      <c r="AL16" s="480">
        <f t="shared" ca="1" si="35"/>
        <v>3857869</v>
      </c>
      <c r="AM16" s="480">
        <f t="shared" ca="1" si="36"/>
        <v>108546</v>
      </c>
      <c r="AN16" s="480">
        <f t="shared" ca="1" si="37"/>
        <v>0</v>
      </c>
      <c r="AO16" s="480">
        <f t="shared" ca="1" si="38"/>
        <v>0</v>
      </c>
      <c r="AP16" s="480">
        <f t="shared" ca="1" si="39"/>
        <v>38145138</v>
      </c>
      <c r="AQ16" s="480">
        <f t="shared" ca="1" si="40"/>
        <v>0</v>
      </c>
      <c r="AR16" s="480">
        <f t="shared" ca="1" si="41"/>
        <v>0</v>
      </c>
      <c r="AS16" s="480">
        <f t="shared" ca="1" si="42"/>
        <v>324952</v>
      </c>
      <c r="AT16" s="480">
        <f t="shared" ca="1" si="43"/>
        <v>17317</v>
      </c>
      <c r="AU16" s="480">
        <f t="shared" ca="1" si="44"/>
        <v>3278427</v>
      </c>
      <c r="AV16" s="480">
        <f t="shared" ca="1" si="45"/>
        <v>3135855</v>
      </c>
      <c r="AW16" s="480">
        <f t="shared" ca="1" si="46"/>
        <v>0</v>
      </c>
      <c r="AX16" s="479">
        <f t="shared" ca="1" si="51"/>
        <v>40073</v>
      </c>
      <c r="AY16" s="479">
        <f t="shared" ca="1" si="47"/>
        <v>603654.55000000005</v>
      </c>
      <c r="AZ16" s="231">
        <f t="shared" ca="1" si="48"/>
        <v>51548336</v>
      </c>
      <c r="BA16" s="198"/>
      <c r="BB16" s="231">
        <f t="shared" ca="1" si="1"/>
        <v>530755921</v>
      </c>
      <c r="BC16" s="198"/>
      <c r="BD16" s="365">
        <v>499251</v>
      </c>
      <c r="BE16" s="365">
        <v>3493929</v>
      </c>
      <c r="BF16" s="365"/>
      <c r="BG16" s="365">
        <v>3344354</v>
      </c>
      <c r="BH16" s="365">
        <v>3650351</v>
      </c>
      <c r="BI16" s="365">
        <v>939435</v>
      </c>
      <c r="BJ16" s="365">
        <v>6076252</v>
      </c>
      <c r="BK16" s="365">
        <v>5055759</v>
      </c>
      <c r="BL16" s="365">
        <v>387389</v>
      </c>
      <c r="BM16" s="365">
        <v>645096</v>
      </c>
      <c r="BN16" s="365">
        <v>23937</v>
      </c>
      <c r="BO16" s="365">
        <v>976111</v>
      </c>
      <c r="BP16" s="365">
        <v>870644</v>
      </c>
      <c r="BQ16" s="198">
        <f t="shared" si="49"/>
        <v>25962508</v>
      </c>
      <c r="BR16" s="198">
        <v>1108321</v>
      </c>
      <c r="BS16" s="198">
        <f>'MINERAL VALUE DETAIL'!O10</f>
        <v>115359599</v>
      </c>
      <c r="BT16" s="198">
        <f>'MINERAL VALUE DETAIL'!N10</f>
        <v>56012775</v>
      </c>
      <c r="BU16" s="198">
        <f>'MINERAL VALUE DETAIL'!S10+'MINERAL VALUE DETAIL'!U10</f>
        <v>0</v>
      </c>
      <c r="BV16" s="198">
        <f>'MINERAL VALUE DETAIL'!T10</f>
        <v>0</v>
      </c>
      <c r="BW16" s="198">
        <f>SUM('MINERAL VALUE DETAIL'!B10:M10,'MINERAL VALUE DETAIL'!P10,'MINERAL VALUE DETAIL'!Q10,'MINERAL VALUE DETAIL'!V10)</f>
        <v>1719515</v>
      </c>
      <c r="BX16" s="231">
        <f t="shared" si="2"/>
        <v>173091889</v>
      </c>
      <c r="BY16" s="78"/>
      <c r="BZ16" s="245">
        <f t="shared" si="3"/>
        <v>199054397</v>
      </c>
      <c r="CA16" s="241">
        <f t="shared" ca="1" si="4"/>
        <v>729810318</v>
      </c>
      <c r="CB16" s="198"/>
    </row>
    <row r="17" spans="1:80" ht="18.75" customHeight="1">
      <c r="A17" s="198" t="s">
        <v>147</v>
      </c>
      <c r="B17" s="198">
        <f t="shared" ca="1" si="50"/>
        <v>108572.1369</v>
      </c>
      <c r="C17" s="198">
        <f t="shared" ca="1" si="5"/>
        <v>21871490</v>
      </c>
      <c r="D17" s="198">
        <f t="shared" ca="1" si="6"/>
        <v>93205.58</v>
      </c>
      <c r="E17" s="198">
        <f t="shared" ca="1" si="7"/>
        <v>3220236</v>
      </c>
      <c r="F17" s="198">
        <f t="shared" ca="1" si="8"/>
        <v>1065793.1900000002</v>
      </c>
      <c r="G17" s="198">
        <f t="shared" ca="1" si="9"/>
        <v>11566038</v>
      </c>
      <c r="H17" s="231">
        <f t="shared" ca="1" si="10"/>
        <v>1267570.9069000003</v>
      </c>
      <c r="I17" s="231">
        <f t="shared" ca="1" si="10"/>
        <v>36657764</v>
      </c>
      <c r="J17" s="198"/>
      <c r="K17" s="198">
        <f t="shared" ca="1" si="11"/>
        <v>12588404</v>
      </c>
      <c r="L17" s="198">
        <f t="shared" ca="1" si="12"/>
        <v>87862308</v>
      </c>
      <c r="M17" s="198">
        <f t="shared" ca="1" si="13"/>
        <v>1471170</v>
      </c>
      <c r="N17" s="231">
        <f t="shared" ca="1" si="14"/>
        <v>101921882</v>
      </c>
      <c r="O17" s="198"/>
      <c r="P17" s="198">
        <f t="shared" ca="1" si="15"/>
        <v>2823269</v>
      </c>
      <c r="Q17" s="198">
        <f t="shared" ca="1" si="16"/>
        <v>15033584</v>
      </c>
      <c r="R17" s="198">
        <f t="shared" ca="1" si="17"/>
        <v>6291683</v>
      </c>
      <c r="S17" s="231">
        <f t="shared" ca="1" si="0"/>
        <v>24148536</v>
      </c>
      <c r="T17" s="198"/>
      <c r="U17" s="480">
        <f t="shared" ca="1" si="18"/>
        <v>1474979</v>
      </c>
      <c r="V17" s="480">
        <f t="shared" ca="1" si="19"/>
        <v>33126</v>
      </c>
      <c r="W17" s="480">
        <f t="shared" ca="1" si="20"/>
        <v>0</v>
      </c>
      <c r="X17" s="480">
        <f t="shared" ca="1" si="21"/>
        <v>65420</v>
      </c>
      <c r="Y17" s="480">
        <f t="shared" ca="1" si="22"/>
        <v>0</v>
      </c>
      <c r="Z17" s="480">
        <f t="shared" ca="1" si="23"/>
        <v>39</v>
      </c>
      <c r="AA17" s="480">
        <f t="shared" ca="1" si="24"/>
        <v>0</v>
      </c>
      <c r="AB17" s="480">
        <f t="shared" ca="1" si="25"/>
        <v>0</v>
      </c>
      <c r="AC17" s="480">
        <f t="shared" ca="1" si="26"/>
        <v>46574</v>
      </c>
      <c r="AD17" s="480">
        <f t="shared" ca="1" si="27"/>
        <v>0</v>
      </c>
      <c r="AE17" s="480">
        <f t="shared" ca="1" si="28"/>
        <v>461607</v>
      </c>
      <c r="AF17" s="480">
        <f t="shared" ca="1" si="29"/>
        <v>508283</v>
      </c>
      <c r="AG17" s="480">
        <f t="shared" ca="1" si="30"/>
        <v>0</v>
      </c>
      <c r="AH17" s="480">
        <f t="shared" ca="1" si="31"/>
        <v>172010</v>
      </c>
      <c r="AI17" s="480">
        <f t="shared" ca="1" si="32"/>
        <v>320159</v>
      </c>
      <c r="AJ17" s="480">
        <f t="shared" ca="1" si="33"/>
        <v>0</v>
      </c>
      <c r="AK17" s="480">
        <f t="shared" ca="1" si="34"/>
        <v>0</v>
      </c>
      <c r="AL17" s="480">
        <f t="shared" ca="1" si="35"/>
        <v>5992596</v>
      </c>
      <c r="AM17" s="480">
        <f t="shared" ca="1" si="36"/>
        <v>0</v>
      </c>
      <c r="AN17" s="480">
        <f t="shared" ca="1" si="37"/>
        <v>1242</v>
      </c>
      <c r="AO17" s="480">
        <f t="shared" ca="1" si="38"/>
        <v>0</v>
      </c>
      <c r="AP17" s="480">
        <f t="shared" ca="1" si="39"/>
        <v>114905</v>
      </c>
      <c r="AQ17" s="480">
        <f t="shared" ca="1" si="40"/>
        <v>0</v>
      </c>
      <c r="AR17" s="480">
        <f t="shared" ca="1" si="41"/>
        <v>0</v>
      </c>
      <c r="AS17" s="480">
        <f t="shared" ca="1" si="42"/>
        <v>2479731</v>
      </c>
      <c r="AT17" s="480">
        <f t="shared" ca="1" si="43"/>
        <v>0</v>
      </c>
      <c r="AU17" s="480">
        <f t="shared" ca="1" si="44"/>
        <v>0</v>
      </c>
      <c r="AV17" s="480">
        <f t="shared" ca="1" si="45"/>
        <v>1248200</v>
      </c>
      <c r="AW17" s="480">
        <f t="shared" ca="1" si="46"/>
        <v>0</v>
      </c>
      <c r="AX17" s="479">
        <f t="shared" ca="1" si="51"/>
        <v>185147</v>
      </c>
      <c r="AY17" s="479">
        <f t="shared" ca="1" si="47"/>
        <v>473972</v>
      </c>
      <c r="AZ17" s="231">
        <f t="shared" ca="1" si="48"/>
        <v>13104018</v>
      </c>
      <c r="BA17" s="198"/>
      <c r="BB17" s="231">
        <f t="shared" ca="1" si="1"/>
        <v>175832200</v>
      </c>
      <c r="BC17" s="198"/>
      <c r="BD17" s="365">
        <v>90</v>
      </c>
      <c r="BE17" s="365">
        <v>670512</v>
      </c>
      <c r="BF17" s="365">
        <v>379478</v>
      </c>
      <c r="BG17" s="365">
        <v>3823964</v>
      </c>
      <c r="BH17" s="365">
        <v>536926</v>
      </c>
      <c r="BI17" s="365">
        <v>62081</v>
      </c>
      <c r="BJ17" s="365">
        <v>78664775</v>
      </c>
      <c r="BK17" s="365">
        <v>38439762</v>
      </c>
      <c r="BL17" s="365">
        <v>245367</v>
      </c>
      <c r="BM17" s="365">
        <v>1220</v>
      </c>
      <c r="BN17" s="365">
        <v>41115</v>
      </c>
      <c r="BO17" s="365">
        <v>504980</v>
      </c>
      <c r="BP17" s="365">
        <v>91381</v>
      </c>
      <c r="BQ17" s="235">
        <f t="shared" si="49"/>
        <v>123461651</v>
      </c>
      <c r="BR17" s="198">
        <v>4977093</v>
      </c>
      <c r="BS17" s="198">
        <f>'MINERAL VALUE DETAIL'!O11</f>
        <v>742186</v>
      </c>
      <c r="BT17" s="198">
        <f>'MINERAL VALUE DETAIL'!N11</f>
        <v>0</v>
      </c>
      <c r="BU17" s="198">
        <f>'MINERAL VALUE DETAIL'!S11+'MINERAL VALUE DETAIL'!U11</f>
        <v>0</v>
      </c>
      <c r="BV17" s="198">
        <f>'MINERAL VALUE DETAIL'!T11</f>
        <v>0</v>
      </c>
      <c r="BW17" s="198">
        <f>SUM('MINERAL VALUE DETAIL'!B11:M11,'MINERAL VALUE DETAIL'!P11,'MINERAL VALUE DETAIL'!Q11,'MINERAL VALUE DETAIL'!V11)</f>
        <v>1023785</v>
      </c>
      <c r="BX17" s="231">
        <f t="shared" si="2"/>
        <v>1765971</v>
      </c>
      <c r="BY17" s="78"/>
      <c r="BZ17" s="245">
        <f t="shared" si="3"/>
        <v>125227622</v>
      </c>
      <c r="CA17" s="241">
        <f t="shared" ca="1" si="4"/>
        <v>301059822</v>
      </c>
      <c r="CB17" s="198"/>
    </row>
    <row r="18" spans="1:80" ht="18.75" customHeight="1">
      <c r="A18" s="198" t="s">
        <v>148</v>
      </c>
      <c r="B18" s="198">
        <f t="shared" ca="1" si="50"/>
        <v>17117.978005000001</v>
      </c>
      <c r="C18" s="198">
        <f t="shared" ca="1" si="5"/>
        <v>2888745</v>
      </c>
      <c r="D18" s="198">
        <f t="shared" ca="1" si="6"/>
        <v>0</v>
      </c>
      <c r="E18" s="198">
        <f t="shared" ca="1" si="7"/>
        <v>0</v>
      </c>
      <c r="F18" s="198">
        <f t="shared" ca="1" si="8"/>
        <v>370591.018217</v>
      </c>
      <c r="G18" s="198">
        <f t="shared" ca="1" si="9"/>
        <v>2490116</v>
      </c>
      <c r="H18" s="231">
        <f t="shared" ca="1" si="10"/>
        <v>387708.99622199999</v>
      </c>
      <c r="I18" s="231">
        <f t="shared" ca="1" si="10"/>
        <v>5378861</v>
      </c>
      <c r="J18" s="198"/>
      <c r="K18" s="198">
        <f t="shared" ca="1" si="11"/>
        <v>9664880</v>
      </c>
      <c r="L18" s="198">
        <f t="shared" ca="1" si="12"/>
        <v>29754586</v>
      </c>
      <c r="M18" s="198">
        <f t="shared" ca="1" si="13"/>
        <v>1021287</v>
      </c>
      <c r="N18" s="231">
        <f t="shared" ca="1" si="14"/>
        <v>40440753</v>
      </c>
      <c r="O18" s="198"/>
      <c r="P18" s="198">
        <f t="shared" ca="1" si="15"/>
        <v>1408437</v>
      </c>
      <c r="Q18" s="198">
        <f t="shared" ca="1" si="16"/>
        <v>7009119</v>
      </c>
      <c r="R18" s="198">
        <f t="shared" ca="1" si="17"/>
        <v>1113201</v>
      </c>
      <c r="S18" s="231">
        <f t="shared" ca="1" si="0"/>
        <v>9530757</v>
      </c>
      <c r="T18" s="198"/>
      <c r="U18" s="480">
        <f t="shared" ca="1" si="18"/>
        <v>0</v>
      </c>
      <c r="V18" s="480">
        <f t="shared" ca="1" si="19"/>
        <v>1097635</v>
      </c>
      <c r="W18" s="480">
        <f t="shared" ca="1" si="20"/>
        <v>0</v>
      </c>
      <c r="X18" s="480">
        <f t="shared" ca="1" si="21"/>
        <v>0</v>
      </c>
      <c r="Y18" s="480">
        <f t="shared" ca="1" si="22"/>
        <v>0</v>
      </c>
      <c r="Z18" s="480">
        <f t="shared" ca="1" si="23"/>
        <v>0</v>
      </c>
      <c r="AA18" s="480">
        <f t="shared" ca="1" si="24"/>
        <v>0</v>
      </c>
      <c r="AB18" s="480">
        <f t="shared" ca="1" si="25"/>
        <v>0</v>
      </c>
      <c r="AC18" s="480">
        <f t="shared" ca="1" si="26"/>
        <v>0</v>
      </c>
      <c r="AD18" s="480">
        <f t="shared" ca="1" si="27"/>
        <v>0</v>
      </c>
      <c r="AE18" s="480">
        <f t="shared" ca="1" si="28"/>
        <v>0</v>
      </c>
      <c r="AF18" s="480">
        <f t="shared" ca="1" si="29"/>
        <v>110092</v>
      </c>
      <c r="AG18" s="480">
        <f t="shared" ca="1" si="30"/>
        <v>0</v>
      </c>
      <c r="AH18" s="480">
        <f t="shared" ca="1" si="31"/>
        <v>185308</v>
      </c>
      <c r="AI18" s="480">
        <f t="shared" ca="1" si="32"/>
        <v>0</v>
      </c>
      <c r="AJ18" s="480">
        <f t="shared" ca="1" si="33"/>
        <v>0</v>
      </c>
      <c r="AK18" s="480">
        <f t="shared" ca="1" si="34"/>
        <v>0</v>
      </c>
      <c r="AL18" s="480">
        <f t="shared" ca="1" si="35"/>
        <v>0</v>
      </c>
      <c r="AM18" s="480">
        <f t="shared" ca="1" si="36"/>
        <v>0</v>
      </c>
      <c r="AN18" s="480">
        <f t="shared" ca="1" si="37"/>
        <v>0</v>
      </c>
      <c r="AO18" s="480">
        <f t="shared" ca="1" si="38"/>
        <v>0</v>
      </c>
      <c r="AP18" s="480">
        <f t="shared" ca="1" si="39"/>
        <v>4049915</v>
      </c>
      <c r="AQ18" s="480">
        <f t="shared" ca="1" si="40"/>
        <v>0</v>
      </c>
      <c r="AR18" s="480">
        <f t="shared" ca="1" si="41"/>
        <v>0</v>
      </c>
      <c r="AS18" s="480">
        <f t="shared" ca="1" si="42"/>
        <v>1452166</v>
      </c>
      <c r="AT18" s="480">
        <f t="shared" ca="1" si="43"/>
        <v>222717</v>
      </c>
      <c r="AU18" s="480">
        <f t="shared" ca="1" si="44"/>
        <v>0</v>
      </c>
      <c r="AV18" s="480">
        <f t="shared" ca="1" si="45"/>
        <v>0</v>
      </c>
      <c r="AW18" s="480">
        <f t="shared" ca="1" si="46"/>
        <v>0</v>
      </c>
      <c r="AX18" s="479">
        <f t="shared" ca="1" si="51"/>
        <v>149993</v>
      </c>
      <c r="AY18" s="479">
        <f t="shared" ca="1" si="47"/>
        <v>78723</v>
      </c>
      <c r="AZ18" s="231">
        <f t="shared" ca="1" si="48"/>
        <v>7267826</v>
      </c>
      <c r="BA18" s="198"/>
      <c r="BB18" s="231">
        <f t="shared" ca="1" si="1"/>
        <v>62618197</v>
      </c>
      <c r="BC18" s="198"/>
      <c r="BD18" s="365"/>
      <c r="BE18" s="365">
        <v>1139808</v>
      </c>
      <c r="BF18" s="365"/>
      <c r="BG18" s="365">
        <v>850039</v>
      </c>
      <c r="BH18" s="365">
        <v>78115</v>
      </c>
      <c r="BI18" s="365">
        <v>139913</v>
      </c>
      <c r="BJ18" s="365">
        <v>7994181</v>
      </c>
      <c r="BK18" s="365">
        <v>3233087</v>
      </c>
      <c r="BL18" s="365">
        <v>74380</v>
      </c>
      <c r="BM18" s="365">
        <v>2824</v>
      </c>
      <c r="BN18" s="365"/>
      <c r="BO18" s="365">
        <v>222876</v>
      </c>
      <c r="BP18" s="365">
        <v>162559</v>
      </c>
      <c r="BQ18" s="198">
        <f t="shared" si="49"/>
        <v>13897782</v>
      </c>
      <c r="BR18" s="198">
        <v>481652</v>
      </c>
      <c r="BS18" s="198">
        <f>'MINERAL VALUE DETAIL'!O12</f>
        <v>75864674</v>
      </c>
      <c r="BT18" s="198">
        <f>'MINERAL VALUE DETAIL'!N12</f>
        <v>0</v>
      </c>
      <c r="BU18" s="198">
        <f>'MINERAL VALUE DETAIL'!S12+'MINERAL VALUE DETAIL'!U12</f>
        <v>0</v>
      </c>
      <c r="BV18" s="198">
        <f>'MINERAL VALUE DETAIL'!T12</f>
        <v>0</v>
      </c>
      <c r="BW18" s="198">
        <f>SUM('MINERAL VALUE DETAIL'!B12:M12,'MINERAL VALUE DETAIL'!P12,'MINERAL VALUE DETAIL'!Q12,'MINERAL VALUE DETAIL'!V12)</f>
        <v>3896652</v>
      </c>
      <c r="BX18" s="231">
        <f t="shared" si="2"/>
        <v>79761326</v>
      </c>
      <c r="BY18" s="78"/>
      <c r="BZ18" s="245">
        <f t="shared" si="3"/>
        <v>93659108</v>
      </c>
      <c r="CA18" s="241">
        <f t="shared" ca="1" si="4"/>
        <v>156277305</v>
      </c>
      <c r="CB18" s="198"/>
    </row>
    <row r="19" spans="1:80" ht="18.75" customHeight="1">
      <c r="A19" s="198" t="s">
        <v>149</v>
      </c>
      <c r="B19" s="198">
        <f t="shared" ca="1" si="50"/>
        <v>42576.69</v>
      </c>
      <c r="C19" s="198">
        <f t="shared" ca="1" si="5"/>
        <v>8052144</v>
      </c>
      <c r="D19" s="198">
        <f t="shared" ca="1" si="6"/>
        <v>2628.9</v>
      </c>
      <c r="E19" s="198">
        <f t="shared" ca="1" si="7"/>
        <v>61236</v>
      </c>
      <c r="F19" s="198">
        <f t="shared" ca="1" si="8"/>
        <v>1460071.0520329999</v>
      </c>
      <c r="G19" s="198">
        <f t="shared" ca="1" si="9"/>
        <v>10458896</v>
      </c>
      <c r="H19" s="231">
        <f t="shared" ca="1" si="10"/>
        <v>1505276.642033</v>
      </c>
      <c r="I19" s="231">
        <f t="shared" ca="1" si="10"/>
        <v>18572276</v>
      </c>
      <c r="J19" s="198"/>
      <c r="K19" s="198">
        <f t="shared" ca="1" si="11"/>
        <v>36221665</v>
      </c>
      <c r="L19" s="198">
        <f t="shared" ca="1" si="12"/>
        <v>87561758</v>
      </c>
      <c r="M19" s="198">
        <f t="shared" ca="1" si="13"/>
        <v>1507426</v>
      </c>
      <c r="N19" s="231">
        <f t="shared" ca="1" si="14"/>
        <v>125290849</v>
      </c>
      <c r="O19" s="198"/>
      <c r="P19" s="198">
        <f t="shared" ca="1" si="15"/>
        <v>5068821</v>
      </c>
      <c r="Q19" s="198">
        <f t="shared" ca="1" si="16"/>
        <v>16303098</v>
      </c>
      <c r="R19" s="198">
        <f t="shared" ca="1" si="17"/>
        <v>4357058</v>
      </c>
      <c r="S19" s="231">
        <f t="shared" ca="1" si="0"/>
        <v>25728977</v>
      </c>
      <c r="T19" s="198"/>
      <c r="U19" s="480">
        <f t="shared" ca="1" si="18"/>
        <v>0</v>
      </c>
      <c r="V19" s="480">
        <f t="shared" ca="1" si="19"/>
        <v>18515</v>
      </c>
      <c r="W19" s="480">
        <f t="shared" ca="1" si="20"/>
        <v>0</v>
      </c>
      <c r="X19" s="480">
        <f t="shared" ca="1" si="21"/>
        <v>181912</v>
      </c>
      <c r="Y19" s="480">
        <f t="shared" ca="1" si="22"/>
        <v>8673</v>
      </c>
      <c r="Z19" s="480">
        <f t="shared" ca="1" si="23"/>
        <v>0</v>
      </c>
      <c r="AA19" s="480">
        <f t="shared" ca="1" si="24"/>
        <v>154</v>
      </c>
      <c r="AB19" s="480">
        <f t="shared" ca="1" si="25"/>
        <v>0</v>
      </c>
      <c r="AC19" s="480">
        <f t="shared" ca="1" si="26"/>
        <v>0</v>
      </c>
      <c r="AD19" s="480">
        <f t="shared" ca="1" si="27"/>
        <v>0</v>
      </c>
      <c r="AE19" s="480">
        <f t="shared" ca="1" si="28"/>
        <v>0</v>
      </c>
      <c r="AF19" s="480">
        <f t="shared" ca="1" si="29"/>
        <v>38001</v>
      </c>
      <c r="AG19" s="480">
        <f t="shared" ca="1" si="30"/>
        <v>54068</v>
      </c>
      <c r="AH19" s="480">
        <f t="shared" ca="1" si="31"/>
        <v>58757</v>
      </c>
      <c r="AI19" s="480">
        <f t="shared" ca="1" si="32"/>
        <v>206429</v>
      </c>
      <c r="AJ19" s="480">
        <f t="shared" ca="1" si="33"/>
        <v>29</v>
      </c>
      <c r="AK19" s="480">
        <f t="shared" ca="1" si="34"/>
        <v>0</v>
      </c>
      <c r="AL19" s="480">
        <f t="shared" ca="1" si="35"/>
        <v>0</v>
      </c>
      <c r="AM19" s="480">
        <f t="shared" ca="1" si="36"/>
        <v>0</v>
      </c>
      <c r="AN19" s="480">
        <f t="shared" ca="1" si="37"/>
        <v>0</v>
      </c>
      <c r="AO19" s="480">
        <f t="shared" ca="1" si="38"/>
        <v>5617</v>
      </c>
      <c r="AP19" s="480">
        <f t="shared" ca="1" si="39"/>
        <v>38893748</v>
      </c>
      <c r="AQ19" s="480">
        <f t="shared" ca="1" si="40"/>
        <v>105</v>
      </c>
      <c r="AR19" s="480">
        <f t="shared" ca="1" si="41"/>
        <v>229</v>
      </c>
      <c r="AS19" s="480">
        <f t="shared" ca="1" si="42"/>
        <v>363129</v>
      </c>
      <c r="AT19" s="480">
        <f t="shared" ca="1" si="43"/>
        <v>278684</v>
      </c>
      <c r="AU19" s="480">
        <f t="shared" ca="1" si="44"/>
        <v>0</v>
      </c>
      <c r="AV19" s="480">
        <f t="shared" ca="1" si="45"/>
        <v>0</v>
      </c>
      <c r="AW19" s="480">
        <f t="shared" ca="1" si="46"/>
        <v>0</v>
      </c>
      <c r="AX19" s="479">
        <f t="shared" ca="1" si="51"/>
        <v>71740</v>
      </c>
      <c r="AY19" s="479">
        <f t="shared" ca="1" si="47"/>
        <v>879157</v>
      </c>
      <c r="AZ19" s="231">
        <f t="shared" ca="1" si="48"/>
        <v>40179790</v>
      </c>
      <c r="BA19" s="198"/>
      <c r="BB19" s="231">
        <f t="shared" ca="1" si="1"/>
        <v>209771892</v>
      </c>
      <c r="BC19" s="198"/>
      <c r="BD19" s="365">
        <v>140</v>
      </c>
      <c r="BE19" s="365">
        <v>1627693</v>
      </c>
      <c r="BF19" s="365"/>
      <c r="BG19" s="365">
        <v>929910</v>
      </c>
      <c r="BH19" s="365">
        <v>120327</v>
      </c>
      <c r="BI19" s="365">
        <v>245022</v>
      </c>
      <c r="BJ19" s="365">
        <v>5573971</v>
      </c>
      <c r="BK19" s="365"/>
      <c r="BL19" s="365">
        <v>276812</v>
      </c>
      <c r="BM19" s="365">
        <v>150027</v>
      </c>
      <c r="BN19" s="365">
        <v>30431</v>
      </c>
      <c r="BO19" s="365">
        <v>244241</v>
      </c>
      <c r="BP19" s="365">
        <v>234694</v>
      </c>
      <c r="BQ19" s="198">
        <f t="shared" si="49"/>
        <v>9433268</v>
      </c>
      <c r="BR19" s="198">
        <v>679770</v>
      </c>
      <c r="BS19" s="198">
        <f>'MINERAL VALUE DETAIL'!O13</f>
        <v>211075845</v>
      </c>
      <c r="BT19" s="198">
        <f>'MINERAL VALUE DETAIL'!N13</f>
        <v>61425489</v>
      </c>
      <c r="BU19" s="198">
        <f>'MINERAL VALUE DETAIL'!S13+'MINERAL VALUE DETAIL'!U13</f>
        <v>0</v>
      </c>
      <c r="BV19" s="198">
        <f>'MINERAL VALUE DETAIL'!T13</f>
        <v>0</v>
      </c>
      <c r="BW19" s="198">
        <f>SUM('MINERAL VALUE DETAIL'!B13:M13,'MINERAL VALUE DETAIL'!P13,'MINERAL VALUE DETAIL'!Q13,'MINERAL VALUE DETAIL'!V13)</f>
        <v>12680152</v>
      </c>
      <c r="BX19" s="231">
        <f t="shared" si="2"/>
        <v>285181486</v>
      </c>
      <c r="BY19" s="78"/>
      <c r="BZ19" s="245">
        <f t="shared" si="3"/>
        <v>294614754</v>
      </c>
      <c r="CA19" s="241">
        <f t="shared" ca="1" si="4"/>
        <v>504386646</v>
      </c>
      <c r="CB19" s="198"/>
    </row>
    <row r="20" spans="1:80" ht="18.75" customHeight="1">
      <c r="A20" s="198" t="s">
        <v>150</v>
      </c>
      <c r="B20" s="198">
        <f t="shared" ca="1" si="50"/>
        <v>37897.1</v>
      </c>
      <c r="C20" s="198">
        <f t="shared" ca="1" si="5"/>
        <v>7754777</v>
      </c>
      <c r="D20" s="198">
        <f t="shared" ca="1" si="6"/>
        <v>225509.61500000002</v>
      </c>
      <c r="E20" s="198">
        <f t="shared" ca="1" si="7"/>
        <v>7274675</v>
      </c>
      <c r="F20" s="198">
        <f t="shared" ca="1" si="8"/>
        <v>1086222.3886160001</v>
      </c>
      <c r="G20" s="198">
        <f t="shared" ca="1" si="9"/>
        <v>11797212</v>
      </c>
      <c r="H20" s="231">
        <f t="shared" ca="1" si="10"/>
        <v>1349629.1036160002</v>
      </c>
      <c r="I20" s="231">
        <f t="shared" ca="1" si="10"/>
        <v>26826664</v>
      </c>
      <c r="J20" s="198"/>
      <c r="K20" s="198">
        <f t="shared" ca="1" si="11"/>
        <v>178884076</v>
      </c>
      <c r="L20" s="198">
        <f t="shared" ca="1" si="12"/>
        <v>915406338</v>
      </c>
      <c r="M20" s="198">
        <f t="shared" ca="1" si="13"/>
        <v>8064403</v>
      </c>
      <c r="N20" s="231">
        <f t="shared" ca="1" si="14"/>
        <v>1102354817</v>
      </c>
      <c r="O20" s="198"/>
      <c r="P20" s="198">
        <f t="shared" ca="1" si="15"/>
        <v>64997848</v>
      </c>
      <c r="Q20" s="198">
        <f t="shared" ca="1" si="16"/>
        <v>255030266</v>
      </c>
      <c r="R20" s="198">
        <f t="shared" ca="1" si="17"/>
        <v>248498649</v>
      </c>
      <c r="S20" s="231">
        <f t="shared" ca="1" si="0"/>
        <v>568526763</v>
      </c>
      <c r="T20" s="198"/>
      <c r="U20" s="480">
        <f t="shared" ca="1" si="18"/>
        <v>186599</v>
      </c>
      <c r="V20" s="480">
        <f t="shared" ca="1" si="19"/>
        <v>671705</v>
      </c>
      <c r="W20" s="480">
        <f t="shared" ca="1" si="20"/>
        <v>0</v>
      </c>
      <c r="X20" s="480">
        <f t="shared" ca="1" si="21"/>
        <v>0</v>
      </c>
      <c r="Y20" s="480">
        <f t="shared" ca="1" si="22"/>
        <v>0</v>
      </c>
      <c r="Z20" s="480">
        <f t="shared" ca="1" si="23"/>
        <v>0</v>
      </c>
      <c r="AA20" s="480">
        <f t="shared" ca="1" si="24"/>
        <v>1037157</v>
      </c>
      <c r="AB20" s="480">
        <f t="shared" ca="1" si="25"/>
        <v>0</v>
      </c>
      <c r="AC20" s="480">
        <f t="shared" ca="1" si="26"/>
        <v>1580451</v>
      </c>
      <c r="AD20" s="480">
        <f t="shared" ca="1" si="27"/>
        <v>36326439</v>
      </c>
      <c r="AE20" s="480">
        <f t="shared" ca="1" si="28"/>
        <v>396075</v>
      </c>
      <c r="AF20" s="480">
        <f t="shared" ca="1" si="29"/>
        <v>2986469</v>
      </c>
      <c r="AG20" s="480">
        <f t="shared" ca="1" si="30"/>
        <v>459940</v>
      </c>
      <c r="AH20" s="480">
        <f t="shared" ca="1" si="31"/>
        <v>11665650</v>
      </c>
      <c r="AI20" s="480">
        <f t="shared" ca="1" si="32"/>
        <v>177617</v>
      </c>
      <c r="AJ20" s="480">
        <f t="shared" ca="1" si="33"/>
        <v>317453</v>
      </c>
      <c r="AK20" s="480">
        <f t="shared" ca="1" si="34"/>
        <v>5491716</v>
      </c>
      <c r="AL20" s="480">
        <f t="shared" ca="1" si="35"/>
        <v>3793336</v>
      </c>
      <c r="AM20" s="480">
        <f t="shared" ca="1" si="36"/>
        <v>631695</v>
      </c>
      <c r="AN20" s="480">
        <f t="shared" ca="1" si="37"/>
        <v>43739</v>
      </c>
      <c r="AO20" s="480">
        <f t="shared" ca="1" si="38"/>
        <v>102770</v>
      </c>
      <c r="AP20" s="480">
        <f t="shared" ca="1" si="39"/>
        <v>28276471</v>
      </c>
      <c r="AQ20" s="480">
        <f t="shared" ca="1" si="40"/>
        <v>0</v>
      </c>
      <c r="AR20" s="480">
        <f t="shared" ca="1" si="41"/>
        <v>0</v>
      </c>
      <c r="AS20" s="480">
        <f t="shared" ca="1" si="42"/>
        <v>4516156</v>
      </c>
      <c r="AT20" s="480">
        <f t="shared" ca="1" si="43"/>
        <v>65065890</v>
      </c>
      <c r="AU20" s="480">
        <f t="shared" ca="1" si="44"/>
        <v>1904703</v>
      </c>
      <c r="AV20" s="480">
        <f t="shared" ca="1" si="45"/>
        <v>14542307</v>
      </c>
      <c r="AW20" s="480">
        <f t="shared" ca="1" si="46"/>
        <v>54398473</v>
      </c>
      <c r="AX20" s="479">
        <f t="shared" ca="1" si="51"/>
        <v>1178983</v>
      </c>
      <c r="AY20" s="479">
        <f t="shared" ca="1" si="47"/>
        <v>3378917</v>
      </c>
      <c r="AZ20" s="231">
        <f t="shared" ca="1" si="48"/>
        <v>235751794</v>
      </c>
      <c r="BA20" s="198"/>
      <c r="BB20" s="231">
        <f t="shared" ca="1" si="1"/>
        <v>1933460038</v>
      </c>
      <c r="BC20" s="198"/>
      <c r="BD20" s="365">
        <v>394283</v>
      </c>
      <c r="BE20" s="365">
        <v>49754937</v>
      </c>
      <c r="BF20" s="365">
        <v>79695</v>
      </c>
      <c r="BG20" s="365">
        <v>9675565</v>
      </c>
      <c r="BH20" s="365">
        <v>6913298</v>
      </c>
      <c r="BI20" s="365">
        <v>3192853</v>
      </c>
      <c r="BJ20" s="365">
        <v>52003824</v>
      </c>
      <c r="BK20" s="365">
        <v>50742652</v>
      </c>
      <c r="BL20" s="365">
        <v>1047914</v>
      </c>
      <c r="BM20" s="365">
        <v>1665944</v>
      </c>
      <c r="BN20" s="365">
        <v>2242087</v>
      </c>
      <c r="BO20" s="365">
        <v>984557</v>
      </c>
      <c r="BP20" s="365">
        <v>4308668</v>
      </c>
      <c r="BQ20" s="198">
        <f t="shared" si="49"/>
        <v>183006277</v>
      </c>
      <c r="BR20" s="198">
        <v>59739</v>
      </c>
      <c r="BS20" s="198">
        <f>'MINERAL VALUE DETAIL'!O14</f>
        <v>433155117</v>
      </c>
      <c r="BT20" s="198">
        <f>'MINERAL VALUE DETAIL'!N14</f>
        <v>35878338</v>
      </c>
      <c r="BU20" s="198">
        <f>'MINERAL VALUE DETAIL'!S14+'MINERAL VALUE DETAIL'!U14</f>
        <v>0</v>
      </c>
      <c r="BV20" s="198">
        <f>'MINERAL VALUE DETAIL'!T14</f>
        <v>0</v>
      </c>
      <c r="BW20" s="198">
        <f>SUM('MINERAL VALUE DETAIL'!B14:M14,'MINERAL VALUE DETAIL'!P14,'MINERAL VALUE DETAIL'!Q14,'MINERAL VALUE DETAIL'!V14)</f>
        <v>10962273</v>
      </c>
      <c r="BX20" s="231">
        <f t="shared" si="2"/>
        <v>479995728</v>
      </c>
      <c r="BY20" s="78"/>
      <c r="BZ20" s="245">
        <f t="shared" si="3"/>
        <v>663002005</v>
      </c>
      <c r="CA20" s="241">
        <f t="shared" ca="1" si="4"/>
        <v>2596462043</v>
      </c>
      <c r="CB20" s="198"/>
    </row>
    <row r="21" spans="1:80" ht="18.75" customHeight="1">
      <c r="A21" s="198" t="s">
        <v>151</v>
      </c>
      <c r="B21" s="198">
        <f t="shared" ca="1" si="50"/>
        <v>74830.935159999994</v>
      </c>
      <c r="C21" s="198">
        <f t="shared" ca="1" si="5"/>
        <v>10434807</v>
      </c>
      <c r="D21" s="198">
        <f t="shared" ca="1" si="6"/>
        <v>18615.089949999998</v>
      </c>
      <c r="E21" s="198">
        <f t="shared" ca="1" si="7"/>
        <v>609584</v>
      </c>
      <c r="F21" s="198">
        <f t="shared" ca="1" si="8"/>
        <v>393973.49657699995</v>
      </c>
      <c r="G21" s="198">
        <f t="shared" ca="1" si="9"/>
        <v>3107674</v>
      </c>
      <c r="H21" s="231">
        <f t="shared" ca="1" si="10"/>
        <v>487419.52168699994</v>
      </c>
      <c r="I21" s="231">
        <f t="shared" ca="1" si="10"/>
        <v>14152065</v>
      </c>
      <c r="J21" s="198"/>
      <c r="K21" s="198">
        <f t="shared" ca="1" si="11"/>
        <v>136159022</v>
      </c>
      <c r="L21" s="198">
        <f t="shared" ca="1" si="12"/>
        <v>350801938</v>
      </c>
      <c r="M21" s="198">
        <f t="shared" ca="1" si="13"/>
        <v>4653625</v>
      </c>
      <c r="N21" s="231">
        <f t="shared" ca="1" si="14"/>
        <v>491614585</v>
      </c>
      <c r="O21" s="198"/>
      <c r="P21" s="198">
        <f t="shared" ca="1" si="15"/>
        <v>15030669</v>
      </c>
      <c r="Q21" s="198">
        <f t="shared" ca="1" si="16"/>
        <v>33351587</v>
      </c>
      <c r="R21" s="198">
        <f t="shared" ca="1" si="17"/>
        <v>6089532</v>
      </c>
      <c r="S21" s="231">
        <f t="shared" ca="1" si="0"/>
        <v>54471788</v>
      </c>
      <c r="T21" s="198"/>
      <c r="U21" s="480">
        <f t="shared" ca="1" si="18"/>
        <v>0</v>
      </c>
      <c r="V21" s="480">
        <f t="shared" ca="1" si="19"/>
        <v>628059</v>
      </c>
      <c r="W21" s="480">
        <f t="shared" ca="1" si="20"/>
        <v>0</v>
      </c>
      <c r="X21" s="480">
        <f t="shared" ca="1" si="21"/>
        <v>0</v>
      </c>
      <c r="Y21" s="480">
        <f t="shared" ca="1" si="22"/>
        <v>0</v>
      </c>
      <c r="Z21" s="480">
        <f t="shared" ca="1" si="23"/>
        <v>0</v>
      </c>
      <c r="AA21" s="480">
        <f t="shared" ca="1" si="24"/>
        <v>18027</v>
      </c>
      <c r="AB21" s="480">
        <f t="shared" ca="1" si="25"/>
        <v>0</v>
      </c>
      <c r="AC21" s="480">
        <f t="shared" ca="1" si="26"/>
        <v>0</v>
      </c>
      <c r="AD21" s="480">
        <f t="shared" ca="1" si="27"/>
        <v>1587425</v>
      </c>
      <c r="AE21" s="480">
        <f t="shared" ca="1" si="28"/>
        <v>91453</v>
      </c>
      <c r="AF21" s="480">
        <f t="shared" ca="1" si="29"/>
        <v>168165</v>
      </c>
      <c r="AG21" s="480">
        <f t="shared" ca="1" si="30"/>
        <v>0</v>
      </c>
      <c r="AH21" s="480">
        <f t="shared" ca="1" si="31"/>
        <v>71496</v>
      </c>
      <c r="AI21" s="480">
        <f t="shared" ca="1" si="32"/>
        <v>348843</v>
      </c>
      <c r="AJ21" s="480">
        <f t="shared" ca="1" si="33"/>
        <v>0</v>
      </c>
      <c r="AK21" s="480">
        <f t="shared" ca="1" si="34"/>
        <v>0</v>
      </c>
      <c r="AL21" s="480">
        <f t="shared" ca="1" si="35"/>
        <v>172467</v>
      </c>
      <c r="AM21" s="480">
        <f t="shared" ca="1" si="36"/>
        <v>270016</v>
      </c>
      <c r="AN21" s="480">
        <f t="shared" ca="1" si="37"/>
        <v>0</v>
      </c>
      <c r="AO21" s="480">
        <f t="shared" ca="1" si="38"/>
        <v>0</v>
      </c>
      <c r="AP21" s="480">
        <f t="shared" ca="1" si="39"/>
        <v>129723562</v>
      </c>
      <c r="AQ21" s="480">
        <f t="shared" ca="1" si="40"/>
        <v>5177440</v>
      </c>
      <c r="AR21" s="480">
        <f t="shared" ca="1" si="41"/>
        <v>0</v>
      </c>
      <c r="AS21" s="480">
        <f t="shared" ca="1" si="42"/>
        <v>206841</v>
      </c>
      <c r="AT21" s="480">
        <f t="shared" ca="1" si="43"/>
        <v>26495516</v>
      </c>
      <c r="AU21" s="480">
        <f t="shared" ca="1" si="44"/>
        <v>0</v>
      </c>
      <c r="AV21" s="480">
        <f t="shared" ca="1" si="45"/>
        <v>0</v>
      </c>
      <c r="AW21" s="480">
        <f t="shared" ca="1" si="46"/>
        <v>6354976</v>
      </c>
      <c r="AX21" s="479">
        <f ca="1">INDIRECT("'"&amp;INDEX($A21,FALSE)&amp;" Value'!F85")</f>
        <v>739797</v>
      </c>
      <c r="AY21" s="479">
        <f t="shared" ca="1" si="47"/>
        <v>25594718</v>
      </c>
      <c r="AZ21" s="231">
        <f t="shared" ca="1" si="48"/>
        <v>172054083</v>
      </c>
      <c r="BA21" s="198"/>
      <c r="BB21" s="231">
        <f t="shared" ca="1" si="1"/>
        <v>732292521</v>
      </c>
      <c r="BC21" s="198"/>
      <c r="BD21" s="365">
        <v>280</v>
      </c>
      <c r="BE21" s="365">
        <v>20716710</v>
      </c>
      <c r="BF21" s="365"/>
      <c r="BG21" s="365">
        <v>4099298</v>
      </c>
      <c r="BH21" s="365">
        <v>910040</v>
      </c>
      <c r="BI21" s="365">
        <v>25790690</v>
      </c>
      <c r="BJ21" s="365">
        <v>2494407</v>
      </c>
      <c r="BK21" s="365">
        <v>18635160</v>
      </c>
      <c r="BL21" s="365">
        <v>655751</v>
      </c>
      <c r="BM21" s="365">
        <v>476870</v>
      </c>
      <c r="BN21" s="365">
        <v>98098</v>
      </c>
      <c r="BO21" s="365">
        <v>1519622</v>
      </c>
      <c r="BP21" s="365">
        <v>433</v>
      </c>
      <c r="BQ21" s="198">
        <f t="shared" si="49"/>
        <v>75397359</v>
      </c>
      <c r="BR21" s="198">
        <v>480285</v>
      </c>
      <c r="BS21" s="198">
        <f>'MINERAL VALUE DETAIL'!O15</f>
        <v>8797620</v>
      </c>
      <c r="BT21" s="198">
        <f>'MINERAL VALUE DETAIL'!N15</f>
        <v>67972782</v>
      </c>
      <c r="BU21" s="198">
        <f>'MINERAL VALUE DETAIL'!S15+'MINERAL VALUE DETAIL'!U15</f>
        <v>56258630</v>
      </c>
      <c r="BV21" s="198">
        <f>'MINERAL VALUE DETAIL'!T15</f>
        <v>0</v>
      </c>
      <c r="BW21" s="198">
        <f>SUM('MINERAL VALUE DETAIL'!B15:M15,'MINERAL VALUE DETAIL'!P15,'MINERAL VALUE DETAIL'!Q15,'MINERAL VALUE DETAIL'!V15)</f>
        <v>1983126</v>
      </c>
      <c r="BX21" s="231">
        <f t="shared" si="2"/>
        <v>135012158</v>
      </c>
      <c r="BY21" s="78"/>
      <c r="BZ21" s="245">
        <f t="shared" si="3"/>
        <v>210409517</v>
      </c>
      <c r="CA21" s="241">
        <f t="shared" ca="1" si="4"/>
        <v>942702038</v>
      </c>
      <c r="CB21" s="198"/>
    </row>
    <row r="22" spans="1:80" ht="18.75" customHeight="1">
      <c r="A22" s="198" t="s">
        <v>152</v>
      </c>
      <c r="B22" s="198">
        <f t="shared" ca="1" si="50"/>
        <v>19763.740000000002</v>
      </c>
      <c r="C22" s="198">
        <f t="shared" ca="1" si="5"/>
        <v>2878602</v>
      </c>
      <c r="D22" s="198">
        <f t="shared" ca="1" si="6"/>
        <v>529.12</v>
      </c>
      <c r="E22" s="198">
        <f t="shared" ca="1" si="7"/>
        <v>18524</v>
      </c>
      <c r="F22" s="198">
        <f t="shared" ca="1" si="8"/>
        <v>1287541.699</v>
      </c>
      <c r="G22" s="198">
        <f t="shared" ca="1" si="9"/>
        <v>9190998</v>
      </c>
      <c r="H22" s="231">
        <f t="shared" ca="1" si="10"/>
        <v>1307834.5590000001</v>
      </c>
      <c r="I22" s="231">
        <f t="shared" ca="1" si="10"/>
        <v>12088124</v>
      </c>
      <c r="J22" s="198"/>
      <c r="K22" s="198">
        <f t="shared" ca="1" si="11"/>
        <v>145109553</v>
      </c>
      <c r="L22" s="198">
        <f t="shared" ca="1" si="12"/>
        <v>547372375</v>
      </c>
      <c r="M22" s="198">
        <f t="shared" ca="1" si="13"/>
        <v>6899290</v>
      </c>
      <c r="N22" s="231">
        <f t="shared" ca="1" si="14"/>
        <v>699381218</v>
      </c>
      <c r="O22" s="198"/>
      <c r="P22" s="198">
        <f t="shared" ca="1" si="15"/>
        <v>57670162</v>
      </c>
      <c r="Q22" s="198">
        <f t="shared" ca="1" si="16"/>
        <v>234590143</v>
      </c>
      <c r="R22" s="198">
        <f t="shared" ca="1" si="17"/>
        <v>40523517</v>
      </c>
      <c r="S22" s="231">
        <f t="shared" ca="1" si="0"/>
        <v>332783822</v>
      </c>
      <c r="T22" s="198"/>
      <c r="U22" s="480">
        <f t="shared" ca="1" si="18"/>
        <v>200089</v>
      </c>
      <c r="V22" s="480">
        <f t="shared" ca="1" si="19"/>
        <v>14846</v>
      </c>
      <c r="W22" s="480">
        <f t="shared" ca="1" si="20"/>
        <v>0</v>
      </c>
      <c r="X22" s="480">
        <f t="shared" ca="1" si="21"/>
        <v>0</v>
      </c>
      <c r="Y22" s="480">
        <f t="shared" ca="1" si="22"/>
        <v>116953</v>
      </c>
      <c r="Z22" s="480">
        <f t="shared" ca="1" si="23"/>
        <v>0</v>
      </c>
      <c r="AA22" s="480">
        <f t="shared" ca="1" si="24"/>
        <v>281907</v>
      </c>
      <c r="AB22" s="480">
        <f t="shared" ca="1" si="25"/>
        <v>0</v>
      </c>
      <c r="AC22" s="480">
        <f t="shared" ca="1" si="26"/>
        <v>857933</v>
      </c>
      <c r="AD22" s="480">
        <f t="shared" ca="1" si="27"/>
        <v>1371451</v>
      </c>
      <c r="AE22" s="480">
        <f t="shared" ca="1" si="28"/>
        <v>2282760</v>
      </c>
      <c r="AF22" s="480">
        <f t="shared" ca="1" si="29"/>
        <v>1730820</v>
      </c>
      <c r="AG22" s="480">
        <f t="shared" ca="1" si="30"/>
        <v>1639099</v>
      </c>
      <c r="AH22" s="480">
        <f t="shared" ca="1" si="31"/>
        <v>7665007</v>
      </c>
      <c r="AI22" s="480">
        <f t="shared" ca="1" si="32"/>
        <v>7225630</v>
      </c>
      <c r="AJ22" s="480">
        <f t="shared" ca="1" si="33"/>
        <v>0</v>
      </c>
      <c r="AK22" s="480">
        <f t="shared" ca="1" si="34"/>
        <v>0</v>
      </c>
      <c r="AL22" s="480">
        <f t="shared" ca="1" si="35"/>
        <v>708508</v>
      </c>
      <c r="AM22" s="480">
        <f t="shared" ca="1" si="36"/>
        <v>31408</v>
      </c>
      <c r="AN22" s="480">
        <f t="shared" ca="1" si="37"/>
        <v>1624</v>
      </c>
      <c r="AO22" s="480">
        <f t="shared" ca="1" si="38"/>
        <v>0</v>
      </c>
      <c r="AP22" s="480">
        <f t="shared" ca="1" si="39"/>
        <v>38943013</v>
      </c>
      <c r="AQ22" s="480">
        <f t="shared" ca="1" si="40"/>
        <v>0</v>
      </c>
      <c r="AR22" s="480">
        <f t="shared" ca="1" si="41"/>
        <v>0</v>
      </c>
      <c r="AS22" s="480">
        <f t="shared" ca="1" si="42"/>
        <v>3906823</v>
      </c>
      <c r="AT22" s="480">
        <f t="shared" ca="1" si="43"/>
        <v>27436282</v>
      </c>
      <c r="AU22" s="480">
        <f t="shared" ca="1" si="44"/>
        <v>18485</v>
      </c>
      <c r="AV22" s="480">
        <f t="shared" ca="1" si="45"/>
        <v>156271</v>
      </c>
      <c r="AW22" s="480">
        <f t="shared" ca="1" si="46"/>
        <v>21592596</v>
      </c>
      <c r="AX22" s="479">
        <f ca="1">INDIRECT("'"&amp;INDEX($A22,FALSE)&amp;" Value'!F85")</f>
        <v>614207</v>
      </c>
      <c r="AY22" s="479">
        <f t="shared" ca="1" si="47"/>
        <v>1684595.9</v>
      </c>
      <c r="AZ22" s="231">
        <f t="shared" ca="1" si="48"/>
        <v>116795712</v>
      </c>
      <c r="BA22" s="198"/>
      <c r="BB22" s="231">
        <f t="shared" ca="1" si="1"/>
        <v>1161048876</v>
      </c>
      <c r="BC22" s="198"/>
      <c r="BD22" s="365">
        <v>2649582</v>
      </c>
      <c r="BE22" s="365">
        <v>13644948</v>
      </c>
      <c r="BF22" s="365"/>
      <c r="BG22" s="365">
        <v>434688</v>
      </c>
      <c r="BH22" s="365">
        <v>4691520</v>
      </c>
      <c r="BI22" s="365">
        <v>853920</v>
      </c>
      <c r="BJ22" s="365">
        <v>40808237</v>
      </c>
      <c r="BK22" s="365">
        <v>8932104</v>
      </c>
      <c r="BL22" s="365">
        <v>765706</v>
      </c>
      <c r="BM22" s="365">
        <v>1640997</v>
      </c>
      <c r="BN22" s="365">
        <v>958383</v>
      </c>
      <c r="BO22" s="365">
        <v>361502</v>
      </c>
      <c r="BP22" s="365">
        <v>2683706</v>
      </c>
      <c r="BQ22" s="198">
        <f t="shared" si="49"/>
        <v>78425293</v>
      </c>
      <c r="BR22" s="198">
        <v>454937</v>
      </c>
      <c r="BS22" s="198">
        <f>'MINERAL VALUE DETAIL'!O16</f>
        <v>218487406</v>
      </c>
      <c r="BT22" s="198">
        <f>'MINERAL VALUE DETAIL'!N16</f>
        <v>14655762</v>
      </c>
      <c r="BU22" s="198">
        <f>'MINERAL VALUE DETAIL'!S16+'MINERAL VALUE DETAIL'!U16</f>
        <v>0</v>
      </c>
      <c r="BV22" s="198">
        <f>'MINERAL VALUE DETAIL'!T16</f>
        <v>0</v>
      </c>
      <c r="BW22" s="198">
        <f>SUM('MINERAL VALUE DETAIL'!B16:M16,'MINERAL VALUE DETAIL'!P16,'MINERAL VALUE DETAIL'!Q16,'MINERAL VALUE DETAIL'!V16)</f>
        <v>7730009</v>
      </c>
      <c r="BX22" s="231">
        <f t="shared" si="2"/>
        <v>240873177</v>
      </c>
      <c r="BY22" s="78"/>
      <c r="BZ22" s="245">
        <f t="shared" si="3"/>
        <v>319298470</v>
      </c>
      <c r="CA22" s="241">
        <f t="shared" ca="1" si="4"/>
        <v>1480347346</v>
      </c>
      <c r="CB22" s="198"/>
    </row>
    <row r="23" spans="1:80" ht="18.75" customHeight="1">
      <c r="A23" s="198" t="s">
        <v>153</v>
      </c>
      <c r="B23" s="198">
        <f t="shared" ca="1" si="50"/>
        <v>14284.909999999998</v>
      </c>
      <c r="C23" s="198">
        <f t="shared" ca="1" si="5"/>
        <v>2460129</v>
      </c>
      <c r="D23" s="198">
        <f t="shared" ca="1" si="6"/>
        <v>15435.669999999998</v>
      </c>
      <c r="E23" s="198">
        <f t="shared" ca="1" si="7"/>
        <v>476593</v>
      </c>
      <c r="F23" s="198">
        <f t="shared" ca="1" si="8"/>
        <v>1333534.2350000001</v>
      </c>
      <c r="G23" s="198">
        <f t="shared" ca="1" si="9"/>
        <v>10488771</v>
      </c>
      <c r="H23" s="231">
        <f t="shared" ca="1" si="10"/>
        <v>1363254.8150000002</v>
      </c>
      <c r="I23" s="231">
        <f t="shared" ca="1" si="10"/>
        <v>13425493</v>
      </c>
      <c r="J23" s="198"/>
      <c r="K23" s="198">
        <f t="shared" ca="1" si="11"/>
        <v>2843607</v>
      </c>
      <c r="L23" s="198">
        <f t="shared" ca="1" si="12"/>
        <v>13380377</v>
      </c>
      <c r="M23" s="198">
        <f t="shared" ca="1" si="13"/>
        <v>331127</v>
      </c>
      <c r="N23" s="231">
        <f t="shared" ca="1" si="14"/>
        <v>16555111</v>
      </c>
      <c r="O23" s="198"/>
      <c r="P23" s="198">
        <f t="shared" ca="1" si="15"/>
        <v>464454</v>
      </c>
      <c r="Q23" s="198">
        <f t="shared" ca="1" si="16"/>
        <v>2912544</v>
      </c>
      <c r="R23" s="198">
        <f t="shared" ca="1" si="17"/>
        <v>885526</v>
      </c>
      <c r="S23" s="231">
        <f t="shared" ca="1" si="0"/>
        <v>4262524</v>
      </c>
      <c r="T23" s="198"/>
      <c r="U23" s="480">
        <f t="shared" ca="1" si="18"/>
        <v>0</v>
      </c>
      <c r="V23" s="480">
        <f t="shared" ca="1" si="19"/>
        <v>0</v>
      </c>
      <c r="W23" s="480">
        <f t="shared" ca="1" si="20"/>
        <v>0</v>
      </c>
      <c r="X23" s="480">
        <f t="shared" ca="1" si="21"/>
        <v>0</v>
      </c>
      <c r="Y23" s="480">
        <f t="shared" ca="1" si="22"/>
        <v>0</v>
      </c>
      <c r="Z23" s="480">
        <f t="shared" ca="1" si="23"/>
        <v>0</v>
      </c>
      <c r="AA23" s="480">
        <f t="shared" ca="1" si="24"/>
        <v>0</v>
      </c>
      <c r="AB23" s="480">
        <f t="shared" ca="1" si="25"/>
        <v>0</v>
      </c>
      <c r="AC23" s="480">
        <f t="shared" ca="1" si="26"/>
        <v>0</v>
      </c>
      <c r="AD23" s="480">
        <f t="shared" ca="1" si="27"/>
        <v>0</v>
      </c>
      <c r="AE23" s="480">
        <f t="shared" ca="1" si="28"/>
        <v>69180</v>
      </c>
      <c r="AF23" s="480">
        <f t="shared" ca="1" si="29"/>
        <v>0</v>
      </c>
      <c r="AG23" s="480">
        <f t="shared" ca="1" si="30"/>
        <v>0</v>
      </c>
      <c r="AH23" s="480">
        <f t="shared" ca="1" si="31"/>
        <v>13642</v>
      </c>
      <c r="AI23" s="480">
        <f t="shared" ca="1" si="32"/>
        <v>0</v>
      </c>
      <c r="AJ23" s="480">
        <f t="shared" ca="1" si="33"/>
        <v>32838</v>
      </c>
      <c r="AK23" s="480">
        <f t="shared" ca="1" si="34"/>
        <v>827</v>
      </c>
      <c r="AL23" s="480">
        <f t="shared" ca="1" si="35"/>
        <v>103047</v>
      </c>
      <c r="AM23" s="480">
        <f t="shared" ca="1" si="36"/>
        <v>0</v>
      </c>
      <c r="AN23" s="480">
        <f t="shared" ca="1" si="37"/>
        <v>0</v>
      </c>
      <c r="AO23" s="480">
        <f t="shared" ca="1" si="38"/>
        <v>0</v>
      </c>
      <c r="AP23" s="480">
        <f t="shared" ca="1" si="39"/>
        <v>2727098</v>
      </c>
      <c r="AQ23" s="480">
        <f t="shared" ca="1" si="40"/>
        <v>0</v>
      </c>
      <c r="AR23" s="480">
        <f t="shared" ca="1" si="41"/>
        <v>0</v>
      </c>
      <c r="AS23" s="480">
        <f t="shared" ca="1" si="42"/>
        <v>0</v>
      </c>
      <c r="AT23" s="480">
        <f t="shared" ca="1" si="43"/>
        <v>14819</v>
      </c>
      <c r="AU23" s="480">
        <f t="shared" ca="1" si="44"/>
        <v>0</v>
      </c>
      <c r="AV23" s="480">
        <f t="shared" ca="1" si="45"/>
        <v>0</v>
      </c>
      <c r="AW23" s="480">
        <f t="shared" ca="1" si="46"/>
        <v>0</v>
      </c>
      <c r="AX23" s="479">
        <f t="shared" ref="AX23:AX32" ca="1" si="52">INDIRECT("'"&amp;INDEX($A23,FALSE)&amp;" Value'!F85")</f>
        <v>54037</v>
      </c>
      <c r="AY23" s="479">
        <f t="shared" ca="1" si="47"/>
        <v>0</v>
      </c>
      <c r="AZ23" s="231">
        <f t="shared" ca="1" si="48"/>
        <v>3015488</v>
      </c>
      <c r="BA23" s="198"/>
      <c r="BB23" s="231">
        <f t="shared" ca="1" si="1"/>
        <v>37258616</v>
      </c>
      <c r="BC23" s="198"/>
      <c r="BD23" s="365"/>
      <c r="BE23" s="365"/>
      <c r="BF23" s="365">
        <v>321633</v>
      </c>
      <c r="BG23" s="365">
        <v>3160288</v>
      </c>
      <c r="BH23" s="365">
        <v>138382</v>
      </c>
      <c r="BI23" s="365">
        <v>25</v>
      </c>
      <c r="BJ23" s="365">
        <v>63123641</v>
      </c>
      <c r="BK23" s="365">
        <v>29960978</v>
      </c>
      <c r="BL23" s="365">
        <v>85990</v>
      </c>
      <c r="BM23" s="365">
        <v>60261</v>
      </c>
      <c r="BN23" s="365">
        <v>12257</v>
      </c>
      <c r="BO23" s="365">
        <v>128978</v>
      </c>
      <c r="BP23" s="365">
        <v>22469</v>
      </c>
      <c r="BQ23" s="198">
        <f t="shared" si="49"/>
        <v>97014902</v>
      </c>
      <c r="BR23" s="198"/>
      <c r="BS23" s="198">
        <f>'MINERAL VALUE DETAIL'!O17</f>
        <v>89901843</v>
      </c>
      <c r="BT23" s="198">
        <f>'MINERAL VALUE DETAIL'!N17</f>
        <v>6629524</v>
      </c>
      <c r="BU23" s="198">
        <f>'MINERAL VALUE DETAIL'!S17+'MINERAL VALUE DETAIL'!U17</f>
        <v>0</v>
      </c>
      <c r="BV23" s="198">
        <f>'MINERAL VALUE DETAIL'!T17</f>
        <v>0</v>
      </c>
      <c r="BW23" s="198">
        <f>SUM('MINERAL VALUE DETAIL'!B17:M17,'MINERAL VALUE DETAIL'!P17,'MINERAL VALUE DETAIL'!Q17,'MINERAL VALUE DETAIL'!V17)</f>
        <v>106137</v>
      </c>
      <c r="BX23" s="231">
        <f t="shared" si="2"/>
        <v>96637504</v>
      </c>
      <c r="BY23" s="78"/>
      <c r="BZ23" s="245">
        <f t="shared" si="3"/>
        <v>193652406</v>
      </c>
      <c r="CA23" s="241">
        <f t="shared" ca="1" si="4"/>
        <v>230911022</v>
      </c>
      <c r="CB23" s="198"/>
    </row>
    <row r="24" spans="1:80" ht="18.75" customHeight="1">
      <c r="A24" s="198" t="s">
        <v>154</v>
      </c>
      <c r="B24" s="198">
        <f t="shared" ca="1" si="50"/>
        <v>112594.04000000001</v>
      </c>
      <c r="C24" s="198">
        <f t="shared" ca="1" si="5"/>
        <v>21022680</v>
      </c>
      <c r="D24" s="198">
        <f t="shared" ca="1" si="6"/>
        <v>0</v>
      </c>
      <c r="E24" s="198">
        <f t="shared" ca="1" si="7"/>
        <v>0</v>
      </c>
      <c r="F24" s="198">
        <f t="shared" ca="1" si="8"/>
        <v>559336.5</v>
      </c>
      <c r="G24" s="198">
        <f t="shared" ca="1" si="9"/>
        <v>5117453</v>
      </c>
      <c r="H24" s="231">
        <f t="shared" ca="1" si="10"/>
        <v>671930.54</v>
      </c>
      <c r="I24" s="231">
        <f t="shared" ca="1" si="10"/>
        <v>26140133</v>
      </c>
      <c r="J24" s="198"/>
      <c r="K24" s="198">
        <f t="shared" ca="1" si="11"/>
        <v>116818258</v>
      </c>
      <c r="L24" s="198">
        <f t="shared" ca="1" si="12"/>
        <v>371496107</v>
      </c>
      <c r="M24" s="198">
        <f t="shared" ca="1" si="13"/>
        <v>1814127</v>
      </c>
      <c r="N24" s="231">
        <f t="shared" ca="1" si="14"/>
        <v>490128492</v>
      </c>
      <c r="O24" s="198"/>
      <c r="P24" s="198">
        <f t="shared" ca="1" si="15"/>
        <v>21315750</v>
      </c>
      <c r="Q24" s="198">
        <f t="shared" ca="1" si="16"/>
        <v>52657863</v>
      </c>
      <c r="R24" s="198">
        <f t="shared" ca="1" si="17"/>
        <v>10543309</v>
      </c>
      <c r="S24" s="231">
        <f t="shared" ca="1" si="0"/>
        <v>84516922</v>
      </c>
      <c r="T24" s="198"/>
      <c r="U24" s="480">
        <f t="shared" ca="1" si="18"/>
        <v>126819</v>
      </c>
      <c r="V24" s="480">
        <f t="shared" ca="1" si="19"/>
        <v>1105800</v>
      </c>
      <c r="W24" s="480">
        <f t="shared" ca="1" si="20"/>
        <v>0</v>
      </c>
      <c r="X24" s="480">
        <f t="shared" ca="1" si="21"/>
        <v>40584</v>
      </c>
      <c r="Y24" s="480">
        <f t="shared" ca="1" si="22"/>
        <v>212011</v>
      </c>
      <c r="Z24" s="480">
        <f t="shared" ca="1" si="23"/>
        <v>0</v>
      </c>
      <c r="AA24" s="480">
        <f t="shared" ca="1" si="24"/>
        <v>0</v>
      </c>
      <c r="AB24" s="480">
        <f t="shared" ca="1" si="25"/>
        <v>0</v>
      </c>
      <c r="AC24" s="480">
        <f t="shared" ca="1" si="26"/>
        <v>263161</v>
      </c>
      <c r="AD24" s="480">
        <f t="shared" ca="1" si="27"/>
        <v>368388</v>
      </c>
      <c r="AE24" s="480">
        <f t="shared" ca="1" si="28"/>
        <v>1491701</v>
      </c>
      <c r="AF24" s="480">
        <f t="shared" ca="1" si="29"/>
        <v>868183</v>
      </c>
      <c r="AG24" s="480">
        <f t="shared" ca="1" si="30"/>
        <v>0</v>
      </c>
      <c r="AH24" s="480">
        <f t="shared" ca="1" si="31"/>
        <v>1031910</v>
      </c>
      <c r="AI24" s="480">
        <f t="shared" ca="1" si="32"/>
        <v>642883</v>
      </c>
      <c r="AJ24" s="480">
        <f t="shared" ca="1" si="33"/>
        <v>80520</v>
      </c>
      <c r="AK24" s="480">
        <f t="shared" ca="1" si="34"/>
        <v>0</v>
      </c>
      <c r="AL24" s="480">
        <f t="shared" ca="1" si="35"/>
        <v>53858</v>
      </c>
      <c r="AM24" s="480">
        <f t="shared" ca="1" si="36"/>
        <v>0</v>
      </c>
      <c r="AN24" s="480">
        <f t="shared" ca="1" si="37"/>
        <v>237354</v>
      </c>
      <c r="AO24" s="480">
        <f t="shared" ca="1" si="38"/>
        <v>0</v>
      </c>
      <c r="AP24" s="480">
        <f t="shared" ca="1" si="39"/>
        <v>19738783</v>
      </c>
      <c r="AQ24" s="480">
        <f t="shared" ca="1" si="40"/>
        <v>0</v>
      </c>
      <c r="AR24" s="480">
        <f t="shared" ca="1" si="41"/>
        <v>0</v>
      </c>
      <c r="AS24" s="480">
        <f t="shared" ca="1" si="42"/>
        <v>1444436</v>
      </c>
      <c r="AT24" s="480">
        <f t="shared" ca="1" si="43"/>
        <v>356265</v>
      </c>
      <c r="AU24" s="480">
        <f t="shared" ca="1" si="44"/>
        <v>0</v>
      </c>
      <c r="AV24" s="480">
        <f t="shared" ca="1" si="45"/>
        <v>0</v>
      </c>
      <c r="AW24" s="480">
        <f t="shared" ca="1" si="46"/>
        <v>0</v>
      </c>
      <c r="AX24" s="479">
        <f t="shared" ca="1" si="52"/>
        <v>289327</v>
      </c>
      <c r="AY24" s="479">
        <f t="shared" ca="1" si="47"/>
        <v>237366</v>
      </c>
      <c r="AZ24" s="231">
        <f t="shared" ca="1" si="48"/>
        <v>28351983</v>
      </c>
      <c r="BA24" s="198"/>
      <c r="BB24" s="231">
        <f t="shared" ca="1" si="1"/>
        <v>629137530</v>
      </c>
      <c r="BC24" s="198"/>
      <c r="BD24" s="365">
        <v>308211</v>
      </c>
      <c r="BE24" s="365">
        <v>3863707</v>
      </c>
      <c r="BF24" s="365">
        <v>3321104</v>
      </c>
      <c r="BG24" s="365">
        <v>2163002</v>
      </c>
      <c r="BH24" s="365">
        <v>3154767</v>
      </c>
      <c r="BI24" s="365">
        <v>2565458</v>
      </c>
      <c r="BJ24" s="365">
        <v>3216030</v>
      </c>
      <c r="BK24" s="365">
        <v>4122476</v>
      </c>
      <c r="BL24" s="365">
        <v>311804</v>
      </c>
      <c r="BM24" s="365">
        <v>489394</v>
      </c>
      <c r="BN24" s="365">
        <v>5408</v>
      </c>
      <c r="BO24" s="365">
        <v>539087</v>
      </c>
      <c r="BP24" s="365">
        <v>784985</v>
      </c>
      <c r="BQ24" s="198">
        <f t="shared" si="49"/>
        <v>24845433</v>
      </c>
      <c r="BR24" s="198"/>
      <c r="BS24" s="198">
        <f>'MINERAL VALUE DETAIL'!O18</f>
        <v>210425352</v>
      </c>
      <c r="BT24" s="198">
        <f>'MINERAL VALUE DETAIL'!N18</f>
        <v>4448253</v>
      </c>
      <c r="BU24" s="198">
        <f>'MINERAL VALUE DETAIL'!S18+'MINERAL VALUE DETAIL'!U18</f>
        <v>0</v>
      </c>
      <c r="BV24" s="198">
        <f>'MINERAL VALUE DETAIL'!T18</f>
        <v>0</v>
      </c>
      <c r="BW24" s="198">
        <f>SUM('MINERAL VALUE DETAIL'!B18:M18,'MINERAL VALUE DETAIL'!P18,'MINERAL VALUE DETAIL'!Q18,'MINERAL VALUE DETAIL'!V18)</f>
        <v>1466121</v>
      </c>
      <c r="BX24" s="231">
        <f t="shared" si="2"/>
        <v>216339726</v>
      </c>
      <c r="BY24" s="78"/>
      <c r="BZ24" s="245">
        <f t="shared" si="3"/>
        <v>241185159</v>
      </c>
      <c r="CA24" s="241">
        <f t="shared" ca="1" si="4"/>
        <v>870322689</v>
      </c>
      <c r="CB24" s="198"/>
    </row>
    <row r="25" spans="1:80" ht="18.75" customHeight="1">
      <c r="A25" s="198" t="s">
        <v>155</v>
      </c>
      <c r="B25" s="198">
        <f t="shared" ca="1" si="50"/>
        <v>67214.262999999992</v>
      </c>
      <c r="C25" s="198">
        <f t="shared" ca="1" si="5"/>
        <v>11924474</v>
      </c>
      <c r="D25" s="198">
        <f t="shared" ca="1" si="6"/>
        <v>68965.43299999999</v>
      </c>
      <c r="E25" s="198">
        <f t="shared" ca="1" si="7"/>
        <v>2197207</v>
      </c>
      <c r="F25" s="198">
        <f t="shared" ca="1" si="8"/>
        <v>850697.11570000008</v>
      </c>
      <c r="G25" s="198">
        <f t="shared" ca="1" si="9"/>
        <v>5660627</v>
      </c>
      <c r="H25" s="231">
        <f t="shared" ca="1" si="10"/>
        <v>986876.81170000008</v>
      </c>
      <c r="I25" s="231">
        <f t="shared" ca="1" si="10"/>
        <v>19782308</v>
      </c>
      <c r="J25" s="198"/>
      <c r="K25" s="198">
        <f t="shared" ca="1" si="11"/>
        <v>14024769</v>
      </c>
      <c r="L25" s="198">
        <f t="shared" ca="1" si="12"/>
        <v>80707973</v>
      </c>
      <c r="M25" s="198">
        <f t="shared" ca="1" si="13"/>
        <v>2284049</v>
      </c>
      <c r="N25" s="231">
        <f t="shared" ca="1" si="14"/>
        <v>97016791</v>
      </c>
      <c r="O25" s="198"/>
      <c r="P25" s="198">
        <f t="shared" ca="1" si="15"/>
        <v>1434191</v>
      </c>
      <c r="Q25" s="198">
        <f t="shared" ca="1" si="16"/>
        <v>9748001</v>
      </c>
      <c r="R25" s="198">
        <f t="shared" ca="1" si="17"/>
        <v>2913158</v>
      </c>
      <c r="S25" s="231">
        <f t="shared" ca="1" si="0"/>
        <v>14095350</v>
      </c>
      <c r="T25" s="198"/>
      <c r="U25" s="480">
        <f t="shared" ca="1" si="18"/>
        <v>16864</v>
      </c>
      <c r="V25" s="480">
        <f t="shared" ca="1" si="19"/>
        <v>0</v>
      </c>
      <c r="W25" s="480">
        <f t="shared" ca="1" si="20"/>
        <v>0</v>
      </c>
      <c r="X25" s="480">
        <f t="shared" ca="1" si="21"/>
        <v>0</v>
      </c>
      <c r="Y25" s="480">
        <f t="shared" ca="1" si="22"/>
        <v>0</v>
      </c>
      <c r="Z25" s="480">
        <f t="shared" ca="1" si="23"/>
        <v>0</v>
      </c>
      <c r="AA25" s="480">
        <f t="shared" ca="1" si="24"/>
        <v>0</v>
      </c>
      <c r="AB25" s="480">
        <f t="shared" ca="1" si="25"/>
        <v>0</v>
      </c>
      <c r="AC25" s="480">
        <f t="shared" ca="1" si="26"/>
        <v>0</v>
      </c>
      <c r="AD25" s="480">
        <f t="shared" ca="1" si="27"/>
        <v>0</v>
      </c>
      <c r="AE25" s="480">
        <f t="shared" ca="1" si="28"/>
        <v>0</v>
      </c>
      <c r="AF25" s="480">
        <f t="shared" ca="1" si="29"/>
        <v>119126</v>
      </c>
      <c r="AG25" s="480">
        <f t="shared" ca="1" si="30"/>
        <v>0</v>
      </c>
      <c r="AH25" s="480">
        <f t="shared" ca="1" si="31"/>
        <v>0</v>
      </c>
      <c r="AI25" s="480">
        <f t="shared" ca="1" si="32"/>
        <v>0</v>
      </c>
      <c r="AJ25" s="480">
        <f t="shared" ca="1" si="33"/>
        <v>0</v>
      </c>
      <c r="AK25" s="480">
        <f t="shared" ca="1" si="34"/>
        <v>0</v>
      </c>
      <c r="AL25" s="480">
        <f t="shared" ca="1" si="35"/>
        <v>0</v>
      </c>
      <c r="AM25" s="480">
        <f t="shared" ca="1" si="36"/>
        <v>0</v>
      </c>
      <c r="AN25" s="480">
        <f t="shared" ca="1" si="37"/>
        <v>0</v>
      </c>
      <c r="AO25" s="480">
        <f t="shared" ca="1" si="38"/>
        <v>0</v>
      </c>
      <c r="AP25" s="480">
        <f t="shared" ca="1" si="39"/>
        <v>11612141</v>
      </c>
      <c r="AQ25" s="480">
        <f t="shared" ca="1" si="40"/>
        <v>3120</v>
      </c>
      <c r="AR25" s="480">
        <f t="shared" ca="1" si="41"/>
        <v>0</v>
      </c>
      <c r="AS25" s="480">
        <f t="shared" ca="1" si="42"/>
        <v>1062</v>
      </c>
      <c r="AT25" s="480">
        <f t="shared" ca="1" si="43"/>
        <v>11359</v>
      </c>
      <c r="AU25" s="480">
        <f t="shared" ca="1" si="44"/>
        <v>0</v>
      </c>
      <c r="AV25" s="480">
        <f t="shared" ca="1" si="45"/>
        <v>252074</v>
      </c>
      <c r="AW25" s="480">
        <f t="shared" ca="1" si="46"/>
        <v>788</v>
      </c>
      <c r="AX25" s="479">
        <f t="shared" ca="1" si="52"/>
        <v>41312</v>
      </c>
      <c r="AY25" s="479">
        <f t="shared" ca="1" si="47"/>
        <v>0</v>
      </c>
      <c r="AZ25" s="231">
        <f t="shared" ca="1" si="48"/>
        <v>12057846</v>
      </c>
      <c r="BA25" s="198"/>
      <c r="BB25" s="231">
        <f t="shared" ca="1" si="1"/>
        <v>142952295</v>
      </c>
      <c r="BC25" s="198"/>
      <c r="BD25" s="365">
        <v>140</v>
      </c>
      <c r="BE25" s="365">
        <v>3364130</v>
      </c>
      <c r="BF25" s="365">
        <v>771964</v>
      </c>
      <c r="BG25" s="365">
        <v>47746409</v>
      </c>
      <c r="BH25" s="365">
        <v>449076</v>
      </c>
      <c r="BI25" s="365">
        <v>2183017</v>
      </c>
      <c r="BJ25" s="365">
        <v>22857566</v>
      </c>
      <c r="BK25" s="365">
        <v>14570572</v>
      </c>
      <c r="BL25" s="365">
        <v>254164</v>
      </c>
      <c r="BM25" s="365">
        <v>189860</v>
      </c>
      <c r="BN25" s="365">
        <v>866340</v>
      </c>
      <c r="BO25" s="365">
        <v>684779</v>
      </c>
      <c r="BP25" s="365">
        <v>69003</v>
      </c>
      <c r="BQ25" s="198">
        <f t="shared" si="49"/>
        <v>94007020</v>
      </c>
      <c r="BR25" s="198"/>
      <c r="BS25" s="198">
        <f>'MINERAL VALUE DETAIL'!O19</f>
        <v>0</v>
      </c>
      <c r="BT25" s="198">
        <f>'MINERAL VALUE DETAIL'!N19</f>
        <v>0</v>
      </c>
      <c r="BU25" s="198">
        <f>'MINERAL VALUE DETAIL'!S19+'MINERAL VALUE DETAIL'!U19</f>
        <v>0</v>
      </c>
      <c r="BV25" s="198">
        <f>'MINERAL VALUE DETAIL'!T19</f>
        <v>0</v>
      </c>
      <c r="BW25" s="198">
        <f>SUM('MINERAL VALUE DETAIL'!B19:M19,'MINERAL VALUE DETAIL'!P19,'MINERAL VALUE DETAIL'!Q19,'MINERAL VALUE DETAIL'!V19)</f>
        <v>3342751</v>
      </c>
      <c r="BX25" s="231">
        <f t="shared" si="2"/>
        <v>3342751</v>
      </c>
      <c r="BY25" s="78"/>
      <c r="BZ25" s="245">
        <f t="shared" si="3"/>
        <v>97349771</v>
      </c>
      <c r="CA25" s="241">
        <f t="shared" ca="1" si="4"/>
        <v>240302066</v>
      </c>
      <c r="CB25" s="198"/>
    </row>
    <row r="26" spans="1:80" ht="18.75" customHeight="1">
      <c r="A26" s="198" t="s">
        <v>156</v>
      </c>
      <c r="B26" s="198">
        <f t="shared" ca="1" si="50"/>
        <v>58363.392369000001</v>
      </c>
      <c r="C26" s="198">
        <f t="shared" ca="1" si="5"/>
        <v>11212037</v>
      </c>
      <c r="D26" s="198">
        <f t="shared" ca="1" si="6"/>
        <v>23464.1</v>
      </c>
      <c r="E26" s="198">
        <f t="shared" ca="1" si="7"/>
        <v>740549</v>
      </c>
      <c r="F26" s="198">
        <f t="shared" ca="1" si="8"/>
        <v>892224.82290200016</v>
      </c>
      <c r="G26" s="198">
        <f t="shared" ca="1" si="9"/>
        <v>9136845</v>
      </c>
      <c r="H26" s="231">
        <f t="shared" ca="1" si="10"/>
        <v>974052.31527100015</v>
      </c>
      <c r="I26" s="231">
        <f t="shared" ca="1" si="10"/>
        <v>21089431</v>
      </c>
      <c r="J26" s="198"/>
      <c r="K26" s="198">
        <f t="shared" ca="1" si="11"/>
        <v>160478892</v>
      </c>
      <c r="L26" s="198">
        <f t="shared" ca="1" si="12"/>
        <v>334960692</v>
      </c>
      <c r="M26" s="198">
        <f t="shared" ca="1" si="13"/>
        <v>1836842</v>
      </c>
      <c r="N26" s="231">
        <f t="shared" ca="1" si="14"/>
        <v>497276426</v>
      </c>
      <c r="O26" s="198"/>
      <c r="P26" s="198">
        <f t="shared" ca="1" si="15"/>
        <v>37490162</v>
      </c>
      <c r="Q26" s="198">
        <f t="shared" ca="1" si="16"/>
        <v>78054268</v>
      </c>
      <c r="R26" s="198">
        <f t="shared" ca="1" si="17"/>
        <v>10110519</v>
      </c>
      <c r="S26" s="231">
        <f t="shared" ca="1" si="0"/>
        <v>125654949</v>
      </c>
      <c r="T26" s="198"/>
      <c r="U26" s="480">
        <f t="shared" ca="1" si="18"/>
        <v>0</v>
      </c>
      <c r="V26" s="480">
        <f t="shared" ca="1" si="19"/>
        <v>788198</v>
      </c>
      <c r="W26" s="480">
        <f t="shared" ca="1" si="20"/>
        <v>0</v>
      </c>
      <c r="X26" s="480">
        <f t="shared" ca="1" si="21"/>
        <v>721447</v>
      </c>
      <c r="Y26" s="480">
        <f t="shared" ca="1" si="22"/>
        <v>0</v>
      </c>
      <c r="Z26" s="480">
        <f t="shared" ca="1" si="23"/>
        <v>0</v>
      </c>
      <c r="AA26" s="480">
        <f t="shared" ca="1" si="24"/>
        <v>0</v>
      </c>
      <c r="AB26" s="480">
        <f t="shared" ca="1" si="25"/>
        <v>0</v>
      </c>
      <c r="AC26" s="480">
        <f t="shared" ca="1" si="26"/>
        <v>234919</v>
      </c>
      <c r="AD26" s="480">
        <f t="shared" ca="1" si="27"/>
        <v>0</v>
      </c>
      <c r="AE26" s="480">
        <f t="shared" ca="1" si="28"/>
        <v>0</v>
      </c>
      <c r="AF26" s="480">
        <f t="shared" ca="1" si="29"/>
        <v>0</v>
      </c>
      <c r="AG26" s="480">
        <f t="shared" ca="1" si="30"/>
        <v>1076383</v>
      </c>
      <c r="AH26" s="480">
        <f t="shared" ca="1" si="31"/>
        <v>6539926</v>
      </c>
      <c r="AI26" s="480">
        <f t="shared" ca="1" si="32"/>
        <v>1793652</v>
      </c>
      <c r="AJ26" s="480">
        <f t="shared" ca="1" si="33"/>
        <v>0</v>
      </c>
      <c r="AK26" s="480">
        <f t="shared" ca="1" si="34"/>
        <v>0</v>
      </c>
      <c r="AL26" s="480">
        <f t="shared" ca="1" si="35"/>
        <v>0</v>
      </c>
      <c r="AM26" s="480">
        <f t="shared" ca="1" si="36"/>
        <v>0</v>
      </c>
      <c r="AN26" s="480">
        <f t="shared" ca="1" si="37"/>
        <v>0</v>
      </c>
      <c r="AO26" s="480">
        <f t="shared" ca="1" si="38"/>
        <v>0</v>
      </c>
      <c r="AP26" s="480">
        <f t="shared" ca="1" si="39"/>
        <v>465550</v>
      </c>
      <c r="AQ26" s="480">
        <f t="shared" ca="1" si="40"/>
        <v>647093</v>
      </c>
      <c r="AR26" s="480">
        <f t="shared" ca="1" si="41"/>
        <v>0</v>
      </c>
      <c r="AS26" s="480">
        <f t="shared" ca="1" si="42"/>
        <v>62987</v>
      </c>
      <c r="AT26" s="480">
        <f t="shared" ca="1" si="43"/>
        <v>1002802</v>
      </c>
      <c r="AU26" s="480">
        <f t="shared" ca="1" si="44"/>
        <v>0</v>
      </c>
      <c r="AV26" s="480">
        <f t="shared" ca="1" si="45"/>
        <v>0</v>
      </c>
      <c r="AW26" s="480">
        <f t="shared" ca="1" si="46"/>
        <v>0</v>
      </c>
      <c r="AX26" s="479">
        <f t="shared" ca="1" si="52"/>
        <v>97497</v>
      </c>
      <c r="AY26" s="479">
        <f t="shared" ca="1" si="47"/>
        <v>0</v>
      </c>
      <c r="AZ26" s="231">
        <f t="shared" ca="1" si="48"/>
        <v>13430454</v>
      </c>
      <c r="BA26" s="198"/>
      <c r="BB26" s="231">
        <f t="shared" ca="1" si="1"/>
        <v>657451260</v>
      </c>
      <c r="BC26" s="198"/>
      <c r="BD26" s="365">
        <v>273509</v>
      </c>
      <c r="BE26" s="365">
        <v>3921453</v>
      </c>
      <c r="BF26" s="365"/>
      <c r="BG26" s="365">
        <v>2076205</v>
      </c>
      <c r="BH26" s="365"/>
      <c r="BI26" s="365">
        <v>609640</v>
      </c>
      <c r="BJ26" s="365">
        <v>1058719</v>
      </c>
      <c r="BK26" s="365">
        <v>13415947</v>
      </c>
      <c r="BL26" s="365">
        <v>344544</v>
      </c>
      <c r="BM26" s="365">
        <v>455553</v>
      </c>
      <c r="BN26" s="365">
        <v>353558</v>
      </c>
      <c r="BO26" s="365">
        <v>457717</v>
      </c>
      <c r="BP26" s="365">
        <v>1048277</v>
      </c>
      <c r="BQ26" s="198">
        <f t="shared" si="49"/>
        <v>24015122</v>
      </c>
      <c r="BR26" s="198"/>
      <c r="BS26" s="198">
        <f>'MINERAL VALUE DETAIL'!O20</f>
        <v>737459</v>
      </c>
      <c r="BT26" s="198">
        <f>'MINERAL VALUE DETAIL'!N20</f>
        <v>0</v>
      </c>
      <c r="BU26" s="198">
        <f>'MINERAL VALUE DETAIL'!S20+'MINERAL VALUE DETAIL'!U20</f>
        <v>0</v>
      </c>
      <c r="BV26" s="198">
        <f>'MINERAL VALUE DETAIL'!T20</f>
        <v>0</v>
      </c>
      <c r="BW26" s="198">
        <f>SUM('MINERAL VALUE DETAIL'!B20:M20,'MINERAL VALUE DETAIL'!P20,'MINERAL VALUE DETAIL'!Q20,'MINERAL VALUE DETAIL'!V20)</f>
        <v>749451</v>
      </c>
      <c r="BX26" s="231">
        <f t="shared" si="2"/>
        <v>1486910</v>
      </c>
      <c r="BY26" s="78"/>
      <c r="BZ26" s="245">
        <f t="shared" si="3"/>
        <v>25502032</v>
      </c>
      <c r="CA26" s="241">
        <f t="shared" ca="1" si="4"/>
        <v>682953292</v>
      </c>
      <c r="CB26" s="198"/>
    </row>
    <row r="27" spans="1:80" ht="18.75" customHeight="1">
      <c r="A27" s="198" t="s">
        <v>157</v>
      </c>
      <c r="B27" s="198">
        <f t="shared" ca="1" si="50"/>
        <v>89131.459977999999</v>
      </c>
      <c r="C27" s="198">
        <f t="shared" ca="1" si="5"/>
        <v>5013265</v>
      </c>
      <c r="D27" s="198">
        <f t="shared" ca="1" si="6"/>
        <v>435</v>
      </c>
      <c r="E27" s="198">
        <f t="shared" ca="1" si="7"/>
        <v>7946</v>
      </c>
      <c r="F27" s="198">
        <f t="shared" ca="1" si="8"/>
        <v>455788.82091399998</v>
      </c>
      <c r="G27" s="198">
        <f t="shared" ca="1" si="9"/>
        <v>9416568</v>
      </c>
      <c r="H27" s="231">
        <f t="shared" ca="1" si="10"/>
        <v>545355.28089199995</v>
      </c>
      <c r="I27" s="231">
        <f t="shared" ca="1" si="10"/>
        <v>14437779</v>
      </c>
      <c r="J27" s="198"/>
      <c r="K27" s="198">
        <f t="shared" ca="1" si="11"/>
        <v>58424184</v>
      </c>
      <c r="L27" s="198">
        <f t="shared" ca="1" si="12"/>
        <v>134940276</v>
      </c>
      <c r="M27" s="198">
        <f t="shared" ca="1" si="13"/>
        <v>1467195</v>
      </c>
      <c r="N27" s="231">
        <f t="shared" ca="1" si="14"/>
        <v>194831655</v>
      </c>
      <c r="O27" s="198"/>
      <c r="P27" s="198">
        <f t="shared" ca="1" si="15"/>
        <v>8368563</v>
      </c>
      <c r="Q27" s="198">
        <f t="shared" ca="1" si="16"/>
        <v>17939187</v>
      </c>
      <c r="R27" s="198">
        <f t="shared" ca="1" si="17"/>
        <v>5676301</v>
      </c>
      <c r="S27" s="231">
        <f t="shared" ca="1" si="0"/>
        <v>31984051</v>
      </c>
      <c r="T27" s="198"/>
      <c r="U27" s="480">
        <f t="shared" ca="1" si="18"/>
        <v>0</v>
      </c>
      <c r="V27" s="480">
        <f t="shared" ca="1" si="19"/>
        <v>88043</v>
      </c>
      <c r="W27" s="480">
        <f t="shared" ca="1" si="20"/>
        <v>0</v>
      </c>
      <c r="X27" s="480">
        <f t="shared" ca="1" si="21"/>
        <v>0</v>
      </c>
      <c r="Y27" s="480">
        <f t="shared" ca="1" si="22"/>
        <v>0</v>
      </c>
      <c r="Z27" s="480">
        <f t="shared" ca="1" si="23"/>
        <v>0</v>
      </c>
      <c r="AA27" s="480">
        <f t="shared" ca="1" si="24"/>
        <v>1642</v>
      </c>
      <c r="AB27" s="480">
        <f t="shared" ca="1" si="25"/>
        <v>0</v>
      </c>
      <c r="AC27" s="480">
        <f t="shared" ca="1" si="26"/>
        <v>0</v>
      </c>
      <c r="AD27" s="480">
        <f t="shared" ca="1" si="27"/>
        <v>24455</v>
      </c>
      <c r="AE27" s="480">
        <f t="shared" ca="1" si="28"/>
        <v>0</v>
      </c>
      <c r="AF27" s="480">
        <f t="shared" ca="1" si="29"/>
        <v>138574</v>
      </c>
      <c r="AG27" s="480">
        <f t="shared" ca="1" si="30"/>
        <v>0</v>
      </c>
      <c r="AH27" s="480">
        <f t="shared" ca="1" si="31"/>
        <v>0</v>
      </c>
      <c r="AI27" s="480">
        <f t="shared" ca="1" si="32"/>
        <v>0</v>
      </c>
      <c r="AJ27" s="480">
        <f t="shared" ca="1" si="33"/>
        <v>0</v>
      </c>
      <c r="AK27" s="480">
        <f t="shared" ca="1" si="34"/>
        <v>0</v>
      </c>
      <c r="AL27" s="480">
        <f t="shared" ca="1" si="35"/>
        <v>0</v>
      </c>
      <c r="AM27" s="480">
        <f t="shared" ca="1" si="36"/>
        <v>0</v>
      </c>
      <c r="AN27" s="480">
        <f t="shared" ca="1" si="37"/>
        <v>0</v>
      </c>
      <c r="AO27" s="480">
        <f t="shared" ca="1" si="38"/>
        <v>0</v>
      </c>
      <c r="AP27" s="480">
        <f t="shared" ca="1" si="39"/>
        <v>188983320</v>
      </c>
      <c r="AQ27" s="480">
        <f t="shared" ca="1" si="40"/>
        <v>0</v>
      </c>
      <c r="AR27" s="480">
        <f t="shared" ca="1" si="41"/>
        <v>0</v>
      </c>
      <c r="AS27" s="480">
        <f t="shared" ca="1" si="42"/>
        <v>0</v>
      </c>
      <c r="AT27" s="480">
        <f t="shared" ca="1" si="43"/>
        <v>773851</v>
      </c>
      <c r="AU27" s="480">
        <f t="shared" ca="1" si="44"/>
        <v>0</v>
      </c>
      <c r="AV27" s="480">
        <f t="shared" ca="1" si="45"/>
        <v>0</v>
      </c>
      <c r="AW27" s="480">
        <f t="shared" ca="1" si="46"/>
        <v>0</v>
      </c>
      <c r="AX27" s="479">
        <f t="shared" ca="1" si="52"/>
        <v>170778</v>
      </c>
      <c r="AY27" s="479">
        <f t="shared" ca="1" si="47"/>
        <v>10003040</v>
      </c>
      <c r="AZ27" s="231">
        <f t="shared" ca="1" si="48"/>
        <v>190180663</v>
      </c>
      <c r="BA27" s="198"/>
      <c r="BB27" s="231">
        <f t="shared" ca="1" si="1"/>
        <v>431434148</v>
      </c>
      <c r="BC27" s="198"/>
      <c r="BD27" s="365">
        <v>215</v>
      </c>
      <c r="BE27" s="365">
        <v>3916059</v>
      </c>
      <c r="BF27" s="365"/>
      <c r="BG27" s="365">
        <v>365662</v>
      </c>
      <c r="BH27" s="365">
        <v>2342565</v>
      </c>
      <c r="BI27" s="365">
        <v>923</v>
      </c>
      <c r="BJ27" s="365">
        <v>101543</v>
      </c>
      <c r="BK27" s="365"/>
      <c r="BL27" s="365">
        <v>141121</v>
      </c>
      <c r="BM27" s="365">
        <v>12559</v>
      </c>
      <c r="BN27" s="365">
        <v>264010</v>
      </c>
      <c r="BO27" s="365">
        <v>555488</v>
      </c>
      <c r="BP27" s="365">
        <v>185</v>
      </c>
      <c r="BQ27" s="198">
        <f t="shared" si="49"/>
        <v>7700330</v>
      </c>
      <c r="BR27" s="198"/>
      <c r="BS27" s="198">
        <f>'MINERAL VALUE DETAIL'!O21</f>
        <v>141262354</v>
      </c>
      <c r="BT27" s="198">
        <f>'MINERAL VALUE DETAIL'!N21</f>
        <v>1456727668</v>
      </c>
      <c r="BU27" s="198">
        <f>'MINERAL VALUE DETAIL'!S21+'MINERAL VALUE DETAIL'!U21</f>
        <v>0</v>
      </c>
      <c r="BV27" s="198">
        <f>'MINERAL VALUE DETAIL'!T21</f>
        <v>0</v>
      </c>
      <c r="BW27" s="198">
        <f>SUM('MINERAL VALUE DETAIL'!B21:M21,'MINERAL VALUE DETAIL'!P21,'MINERAL VALUE DETAIL'!Q21,'MINERAL VALUE DETAIL'!V21)</f>
        <v>928768</v>
      </c>
      <c r="BX27" s="231">
        <f>SUM(BS27:BW27)</f>
        <v>1598918790</v>
      </c>
      <c r="BY27" s="78"/>
      <c r="BZ27" s="245">
        <f t="shared" si="3"/>
        <v>1606619120</v>
      </c>
      <c r="CA27" s="241">
        <f t="shared" ca="1" si="4"/>
        <v>2038053268</v>
      </c>
      <c r="CB27" s="198"/>
    </row>
    <row r="28" spans="1:80" ht="18.75" customHeight="1">
      <c r="A28" s="198" t="s">
        <v>158</v>
      </c>
      <c r="B28" s="198">
        <f t="shared" ca="1" si="50"/>
        <v>22434.440995000001</v>
      </c>
      <c r="C28" s="198">
        <f t="shared" ca="1" si="5"/>
        <v>2595819</v>
      </c>
      <c r="D28" s="198">
        <f t="shared" ca="1" si="6"/>
        <v>0</v>
      </c>
      <c r="E28" s="198">
        <f t="shared" ca="1" si="7"/>
        <v>0</v>
      </c>
      <c r="F28" s="198">
        <f t="shared" ca="1" si="8"/>
        <v>1607791.6396379999</v>
      </c>
      <c r="G28" s="198">
        <f t="shared" ca="1" si="9"/>
        <v>7304406</v>
      </c>
      <c r="H28" s="231">
        <f t="shared" ca="1" si="10"/>
        <v>1630226.080633</v>
      </c>
      <c r="I28" s="231">
        <f t="shared" ca="1" si="10"/>
        <v>9900225</v>
      </c>
      <c r="J28" s="198"/>
      <c r="K28" s="198">
        <f t="shared" ca="1" si="11"/>
        <v>47502845</v>
      </c>
      <c r="L28" s="198">
        <f t="shared" ca="1" si="12"/>
        <v>239535833</v>
      </c>
      <c r="M28" s="198">
        <f t="shared" ca="1" si="13"/>
        <v>6946206</v>
      </c>
      <c r="N28" s="231">
        <f t="shared" ca="1" si="14"/>
        <v>293984884</v>
      </c>
      <c r="O28" s="198"/>
      <c r="P28" s="198">
        <f t="shared" ca="1" si="15"/>
        <v>23107835</v>
      </c>
      <c r="Q28" s="198">
        <f t="shared" ca="1" si="16"/>
        <v>82378640</v>
      </c>
      <c r="R28" s="198">
        <f t="shared" ca="1" si="17"/>
        <v>15163669</v>
      </c>
      <c r="S28" s="231">
        <f t="shared" ca="1" si="0"/>
        <v>120650144</v>
      </c>
      <c r="T28" s="198"/>
      <c r="U28" s="480">
        <f t="shared" ca="1" si="18"/>
        <v>0</v>
      </c>
      <c r="V28" s="480">
        <f t="shared" ca="1" si="19"/>
        <v>0</v>
      </c>
      <c r="W28" s="480">
        <f t="shared" ca="1" si="20"/>
        <v>0</v>
      </c>
      <c r="X28" s="480">
        <f t="shared" ca="1" si="21"/>
        <v>0</v>
      </c>
      <c r="Y28" s="480">
        <f t="shared" ca="1" si="22"/>
        <v>0</v>
      </c>
      <c r="Z28" s="480">
        <f t="shared" ca="1" si="23"/>
        <v>0</v>
      </c>
      <c r="AA28" s="480">
        <f t="shared" ca="1" si="24"/>
        <v>0</v>
      </c>
      <c r="AB28" s="480">
        <f t="shared" ca="1" si="25"/>
        <v>0</v>
      </c>
      <c r="AC28" s="480">
        <f t="shared" ca="1" si="26"/>
        <v>0</v>
      </c>
      <c r="AD28" s="480">
        <f t="shared" ca="1" si="27"/>
        <v>44321</v>
      </c>
      <c r="AE28" s="480">
        <f t="shared" ca="1" si="28"/>
        <v>0</v>
      </c>
      <c r="AF28" s="480">
        <f t="shared" ca="1" si="29"/>
        <v>4344984</v>
      </c>
      <c r="AG28" s="480">
        <f t="shared" ca="1" si="30"/>
        <v>0</v>
      </c>
      <c r="AH28" s="480">
        <f t="shared" ca="1" si="31"/>
        <v>443856</v>
      </c>
      <c r="AI28" s="480">
        <f t="shared" ca="1" si="32"/>
        <v>443471</v>
      </c>
      <c r="AJ28" s="480">
        <f t="shared" ca="1" si="33"/>
        <v>0</v>
      </c>
      <c r="AK28" s="480">
        <f t="shared" ca="1" si="34"/>
        <v>0</v>
      </c>
      <c r="AL28" s="480">
        <f t="shared" ca="1" si="35"/>
        <v>0</v>
      </c>
      <c r="AM28" s="480">
        <f t="shared" ca="1" si="36"/>
        <v>0</v>
      </c>
      <c r="AN28" s="480">
        <f t="shared" ca="1" si="37"/>
        <v>0</v>
      </c>
      <c r="AO28" s="480">
        <f t="shared" ca="1" si="38"/>
        <v>0</v>
      </c>
      <c r="AP28" s="480">
        <f t="shared" ca="1" si="39"/>
        <v>146070299</v>
      </c>
      <c r="AQ28" s="480">
        <f t="shared" ca="1" si="40"/>
        <v>21877504</v>
      </c>
      <c r="AR28" s="480">
        <f t="shared" ca="1" si="41"/>
        <v>0</v>
      </c>
      <c r="AS28" s="480">
        <f t="shared" ca="1" si="42"/>
        <v>188058661</v>
      </c>
      <c r="AT28" s="480">
        <f t="shared" ca="1" si="43"/>
        <v>590851</v>
      </c>
      <c r="AU28" s="480">
        <f t="shared" ca="1" si="44"/>
        <v>113589807</v>
      </c>
      <c r="AV28" s="480">
        <f t="shared" ca="1" si="45"/>
        <v>1658257</v>
      </c>
      <c r="AW28" s="480">
        <f t="shared" ca="1" si="46"/>
        <v>4381305</v>
      </c>
      <c r="AX28" s="479">
        <f t="shared" ca="1" si="52"/>
        <v>900405</v>
      </c>
      <c r="AY28" s="479">
        <f t="shared" ca="1" si="47"/>
        <v>107251528</v>
      </c>
      <c r="AZ28" s="231">
        <f t="shared" ca="1" si="48"/>
        <v>482403721</v>
      </c>
      <c r="BA28" s="198"/>
      <c r="BB28" s="231">
        <f t="shared" ca="1" si="1"/>
        <v>906938974</v>
      </c>
      <c r="BC28" s="198"/>
      <c r="BD28" s="365">
        <v>521940</v>
      </c>
      <c r="BE28" s="365">
        <v>78940444</v>
      </c>
      <c r="BF28" s="365"/>
      <c r="BG28" s="365">
        <v>423442</v>
      </c>
      <c r="BH28" s="365">
        <v>4408277</v>
      </c>
      <c r="BI28" s="365">
        <v>58614473</v>
      </c>
      <c r="BJ28" s="365">
        <v>35908894</v>
      </c>
      <c r="BK28" s="365">
        <v>58526089</v>
      </c>
      <c r="BL28" s="365">
        <v>683608</v>
      </c>
      <c r="BM28" s="365">
        <v>1609529</v>
      </c>
      <c r="BN28" s="365">
        <v>695059</v>
      </c>
      <c r="BO28" s="365">
        <v>244322</v>
      </c>
      <c r="BP28" s="365">
        <v>846</v>
      </c>
      <c r="BQ28" s="198">
        <f t="shared" si="49"/>
        <v>240576923</v>
      </c>
      <c r="BR28" s="198"/>
      <c r="BS28" s="198">
        <f>'MINERAL VALUE DETAIL'!O22</f>
        <v>186329469</v>
      </c>
      <c r="BT28" s="198">
        <f>'MINERAL VALUE DETAIL'!N22</f>
        <v>299018488</v>
      </c>
      <c r="BU28" s="198">
        <f>'MINERAL VALUE DETAIL'!S22+'MINERAL VALUE DETAIL'!U22</f>
        <v>102588961</v>
      </c>
      <c r="BV28" s="198">
        <f>'MINERAL VALUE DETAIL'!T22</f>
        <v>518172044</v>
      </c>
      <c r="BW28" s="198">
        <f>SUM('MINERAL VALUE DETAIL'!B22:M22,'MINERAL VALUE DETAIL'!P22,'MINERAL VALUE DETAIL'!Q22,'MINERAL VALUE DETAIL'!V22)</f>
        <v>16746620</v>
      </c>
      <c r="BX28" s="231">
        <f t="shared" si="2"/>
        <v>1122855582</v>
      </c>
      <c r="BY28" s="78"/>
      <c r="BZ28" s="245">
        <f t="shared" si="3"/>
        <v>1363432505</v>
      </c>
      <c r="CA28" s="241">
        <f t="shared" ca="1" si="4"/>
        <v>2270371479</v>
      </c>
      <c r="CB28" s="198"/>
    </row>
    <row r="29" spans="1:80" ht="18.75" customHeight="1">
      <c r="A29" s="198" t="s">
        <v>159</v>
      </c>
      <c r="B29" s="198">
        <f t="shared" ca="1" si="50"/>
        <v>13358.982008999999</v>
      </c>
      <c r="C29" s="198">
        <f t="shared" ca="1" si="5"/>
        <v>2046090</v>
      </c>
      <c r="D29" s="198">
        <f t="shared" ca="1" si="6"/>
        <v>5</v>
      </c>
      <c r="E29" s="198">
        <f t="shared" ca="1" si="7"/>
        <v>140</v>
      </c>
      <c r="F29" s="198">
        <f t="shared" ca="1" si="8"/>
        <v>17925.333764999999</v>
      </c>
      <c r="G29" s="198">
        <f t="shared" ca="1" si="9"/>
        <v>973445</v>
      </c>
      <c r="H29" s="231">
        <f t="shared" ca="1" si="10"/>
        <v>31289.315773999999</v>
      </c>
      <c r="I29" s="231">
        <f t="shared" ca="1" si="10"/>
        <v>3019675</v>
      </c>
      <c r="J29" s="198"/>
      <c r="K29" s="198">
        <f t="shared" ca="1" si="11"/>
        <v>1361878008</v>
      </c>
      <c r="L29" s="198">
        <f t="shared" ca="1" si="12"/>
        <v>2093401891</v>
      </c>
      <c r="M29" s="198">
        <f t="shared" ca="1" si="13"/>
        <v>1017008</v>
      </c>
      <c r="N29" s="231">
        <f t="shared" ca="1" si="14"/>
        <v>3456296907</v>
      </c>
      <c r="O29" s="198"/>
      <c r="P29" s="198">
        <f t="shared" ca="1" si="15"/>
        <v>302765459</v>
      </c>
      <c r="Q29" s="198">
        <f t="shared" ca="1" si="16"/>
        <v>316674660</v>
      </c>
      <c r="R29" s="198">
        <f t="shared" ca="1" si="17"/>
        <v>17667784</v>
      </c>
      <c r="S29" s="231">
        <f t="shared" ca="1" si="0"/>
        <v>637107903</v>
      </c>
      <c r="T29" s="198"/>
      <c r="U29" s="480">
        <f t="shared" ca="1" si="18"/>
        <v>0</v>
      </c>
      <c r="V29" s="480">
        <f t="shared" ca="1" si="19"/>
        <v>262961</v>
      </c>
      <c r="W29" s="480">
        <f t="shared" ca="1" si="20"/>
        <v>0</v>
      </c>
      <c r="X29" s="480">
        <f t="shared" ca="1" si="21"/>
        <v>0</v>
      </c>
      <c r="Y29" s="480">
        <f t="shared" ca="1" si="22"/>
        <v>0</v>
      </c>
      <c r="Z29" s="480">
        <f t="shared" ca="1" si="23"/>
        <v>0</v>
      </c>
      <c r="AA29" s="480">
        <f t="shared" ca="1" si="24"/>
        <v>0</v>
      </c>
      <c r="AB29" s="480">
        <f t="shared" ca="1" si="25"/>
        <v>0</v>
      </c>
      <c r="AC29" s="480">
        <f t="shared" ca="1" si="26"/>
        <v>0</v>
      </c>
      <c r="AD29" s="480">
        <f t="shared" ca="1" si="27"/>
        <v>0</v>
      </c>
      <c r="AE29" s="480">
        <f t="shared" ca="1" si="28"/>
        <v>0</v>
      </c>
      <c r="AF29" s="480">
        <f t="shared" ca="1" si="29"/>
        <v>0</v>
      </c>
      <c r="AG29" s="480">
        <f t="shared" ca="1" si="30"/>
        <v>0</v>
      </c>
      <c r="AH29" s="480">
        <f t="shared" ca="1" si="31"/>
        <v>0</v>
      </c>
      <c r="AI29" s="480">
        <f t="shared" ca="1" si="32"/>
        <v>0</v>
      </c>
      <c r="AJ29" s="480">
        <f t="shared" ca="1" si="33"/>
        <v>0</v>
      </c>
      <c r="AK29" s="480">
        <f t="shared" ca="1" si="34"/>
        <v>13136</v>
      </c>
      <c r="AL29" s="480">
        <f t="shared" ca="1" si="35"/>
        <v>0</v>
      </c>
      <c r="AM29" s="480">
        <f t="shared" ca="1" si="36"/>
        <v>0</v>
      </c>
      <c r="AN29" s="480">
        <f t="shared" ca="1" si="37"/>
        <v>0</v>
      </c>
      <c r="AO29" s="480">
        <f t="shared" ca="1" si="38"/>
        <v>0</v>
      </c>
      <c r="AP29" s="480">
        <f t="shared" ca="1" si="39"/>
        <v>0</v>
      </c>
      <c r="AQ29" s="480">
        <f t="shared" ca="1" si="40"/>
        <v>0</v>
      </c>
      <c r="AR29" s="480">
        <f t="shared" ca="1" si="41"/>
        <v>96</v>
      </c>
      <c r="AS29" s="480">
        <f t="shared" ca="1" si="42"/>
        <v>109437</v>
      </c>
      <c r="AT29" s="480">
        <f t="shared" ca="1" si="43"/>
        <v>0</v>
      </c>
      <c r="AU29" s="480">
        <f t="shared" ca="1" si="44"/>
        <v>0</v>
      </c>
      <c r="AV29" s="480">
        <f t="shared" ca="1" si="45"/>
        <v>0</v>
      </c>
      <c r="AW29" s="480">
        <f t="shared" ca="1" si="46"/>
        <v>0</v>
      </c>
      <c r="AX29" s="479">
        <f t="shared" ca="1" si="52"/>
        <v>0</v>
      </c>
      <c r="AY29" s="479">
        <f t="shared" ca="1" si="47"/>
        <v>0</v>
      </c>
      <c r="AZ29" s="231">
        <f t="shared" ca="1" si="48"/>
        <v>385630</v>
      </c>
      <c r="BA29" s="198"/>
      <c r="BB29" s="231">
        <f t="shared" ca="1" si="1"/>
        <v>4096810115</v>
      </c>
      <c r="BC29" s="198"/>
      <c r="BD29" s="365">
        <v>1958066</v>
      </c>
      <c r="BE29" s="365"/>
      <c r="BF29" s="365"/>
      <c r="BG29" s="365">
        <v>4439314</v>
      </c>
      <c r="BH29" s="365">
        <v>1294624</v>
      </c>
      <c r="BI29" s="365"/>
      <c r="BJ29" s="365"/>
      <c r="BK29" s="365"/>
      <c r="BL29" s="365">
        <v>743679</v>
      </c>
      <c r="BM29" s="365">
        <v>590490</v>
      </c>
      <c r="BN29" s="365">
        <v>3637</v>
      </c>
      <c r="BO29" s="365">
        <v>74374</v>
      </c>
      <c r="BP29" s="365">
        <v>1519411</v>
      </c>
      <c r="BQ29" s="198">
        <f t="shared" si="49"/>
        <v>10623595</v>
      </c>
      <c r="BR29" s="198"/>
      <c r="BS29" s="198">
        <f>'MINERAL VALUE DETAIL'!O23</f>
        <v>0</v>
      </c>
      <c r="BT29" s="198">
        <f>'MINERAL VALUE DETAIL'!N23</f>
        <v>0</v>
      </c>
      <c r="BU29" s="198">
        <f>'MINERAL VALUE DETAIL'!S23+'MINERAL VALUE DETAIL'!U23</f>
        <v>0</v>
      </c>
      <c r="BV29" s="198">
        <f>'MINERAL VALUE DETAIL'!T23</f>
        <v>0</v>
      </c>
      <c r="BW29" s="198">
        <f>SUM('MINERAL VALUE DETAIL'!B23:M23,'MINERAL VALUE DETAIL'!P23,'MINERAL VALUE DETAIL'!Q23,'MINERAL VALUE DETAIL'!V23)</f>
        <v>3605255</v>
      </c>
      <c r="BX29" s="231">
        <f t="shared" si="2"/>
        <v>3605255</v>
      </c>
      <c r="BY29" s="78"/>
      <c r="BZ29" s="245">
        <f t="shared" si="3"/>
        <v>14228850</v>
      </c>
      <c r="CA29" s="241">
        <f t="shared" ca="1" si="4"/>
        <v>4111038965</v>
      </c>
      <c r="CB29" s="198"/>
    </row>
    <row r="30" spans="1:80" ht="18.75" customHeight="1">
      <c r="A30" s="198" t="s">
        <v>160</v>
      </c>
      <c r="B30" s="198">
        <f t="shared" ca="1" si="50"/>
        <v>62561.640385999999</v>
      </c>
      <c r="C30" s="198">
        <f t="shared" ca="1" si="5"/>
        <v>7218875</v>
      </c>
      <c r="D30" s="198">
        <f t="shared" ca="1" si="6"/>
        <v>0</v>
      </c>
      <c r="E30" s="198">
        <f t="shared" ca="1" si="7"/>
        <v>0</v>
      </c>
      <c r="F30" s="198">
        <f t="shared" ca="1" si="8"/>
        <v>647476.81643800007</v>
      </c>
      <c r="G30" s="198">
        <f t="shared" ca="1" si="9"/>
        <v>4003977</v>
      </c>
      <c r="H30" s="231">
        <f t="shared" ca="1" si="10"/>
        <v>710038.45682400011</v>
      </c>
      <c r="I30" s="231">
        <f t="shared" ca="1" si="10"/>
        <v>11222852</v>
      </c>
      <c r="J30" s="198"/>
      <c r="K30" s="198">
        <f t="shared" ca="1" si="11"/>
        <v>41217244</v>
      </c>
      <c r="L30" s="198">
        <f t="shared" ca="1" si="12"/>
        <v>133054177</v>
      </c>
      <c r="M30" s="198">
        <f t="shared" ca="1" si="13"/>
        <v>2637394</v>
      </c>
      <c r="N30" s="231">
        <f t="shared" ca="1" si="14"/>
        <v>176908815</v>
      </c>
      <c r="O30" s="198"/>
      <c r="P30" s="198">
        <f t="shared" ca="1" si="15"/>
        <v>8638467</v>
      </c>
      <c r="Q30" s="198">
        <f t="shared" ca="1" si="16"/>
        <v>27899683</v>
      </c>
      <c r="R30" s="198">
        <f t="shared" ca="1" si="17"/>
        <v>5641054</v>
      </c>
      <c r="S30" s="231">
        <f t="shared" ca="1" si="0"/>
        <v>42179204</v>
      </c>
      <c r="T30" s="198"/>
      <c r="U30" s="480">
        <f t="shared" ca="1" si="18"/>
        <v>0</v>
      </c>
      <c r="V30" s="480">
        <f t="shared" ca="1" si="19"/>
        <v>55809</v>
      </c>
      <c r="W30" s="480">
        <f t="shared" ca="1" si="20"/>
        <v>0</v>
      </c>
      <c r="X30" s="480">
        <f t="shared" ca="1" si="21"/>
        <v>22477</v>
      </c>
      <c r="Y30" s="480">
        <f t="shared" ca="1" si="22"/>
        <v>0</v>
      </c>
      <c r="Z30" s="480">
        <f t="shared" ca="1" si="23"/>
        <v>0</v>
      </c>
      <c r="AA30" s="480">
        <f t="shared" ca="1" si="24"/>
        <v>393536</v>
      </c>
      <c r="AB30" s="480">
        <f t="shared" ca="1" si="25"/>
        <v>0</v>
      </c>
      <c r="AC30" s="480">
        <f t="shared" ca="1" si="26"/>
        <v>0</v>
      </c>
      <c r="AD30" s="480">
        <f t="shared" ca="1" si="27"/>
        <v>10810</v>
      </c>
      <c r="AE30" s="480">
        <f t="shared" ca="1" si="28"/>
        <v>68778</v>
      </c>
      <c r="AF30" s="480">
        <f t="shared" ca="1" si="29"/>
        <v>304915</v>
      </c>
      <c r="AG30" s="480">
        <f t="shared" ca="1" si="30"/>
        <v>65037</v>
      </c>
      <c r="AH30" s="480">
        <f t="shared" ca="1" si="31"/>
        <v>779897</v>
      </c>
      <c r="AI30" s="480">
        <f t="shared" ca="1" si="32"/>
        <v>0</v>
      </c>
      <c r="AJ30" s="480">
        <f t="shared" ca="1" si="33"/>
        <v>0</v>
      </c>
      <c r="AK30" s="480">
        <f t="shared" ca="1" si="34"/>
        <v>0</v>
      </c>
      <c r="AL30" s="480">
        <f t="shared" ca="1" si="35"/>
        <v>3908743</v>
      </c>
      <c r="AM30" s="480">
        <f t="shared" ca="1" si="36"/>
        <v>0</v>
      </c>
      <c r="AN30" s="480">
        <f t="shared" ca="1" si="37"/>
        <v>0</v>
      </c>
      <c r="AO30" s="480">
        <f t="shared" ca="1" si="38"/>
        <v>0</v>
      </c>
      <c r="AP30" s="480">
        <f t="shared" ca="1" si="39"/>
        <v>39858151</v>
      </c>
      <c r="AQ30" s="480">
        <f t="shared" ca="1" si="40"/>
        <v>78056</v>
      </c>
      <c r="AR30" s="480">
        <f t="shared" ca="1" si="41"/>
        <v>0</v>
      </c>
      <c r="AS30" s="480">
        <f t="shared" ca="1" si="42"/>
        <v>29449</v>
      </c>
      <c r="AT30" s="480">
        <f t="shared" ca="1" si="43"/>
        <v>41480</v>
      </c>
      <c r="AU30" s="480">
        <f t="shared" ca="1" si="44"/>
        <v>575114</v>
      </c>
      <c r="AV30" s="480">
        <f t="shared" ca="1" si="45"/>
        <v>0</v>
      </c>
      <c r="AW30" s="480">
        <f t="shared" ca="1" si="46"/>
        <v>9805142</v>
      </c>
      <c r="AX30" s="479">
        <f t="shared" ca="1" si="52"/>
        <v>8255</v>
      </c>
      <c r="AY30" s="479">
        <f t="shared" ca="1" si="47"/>
        <v>4296264</v>
      </c>
      <c r="AZ30" s="231">
        <f t="shared" ca="1" si="48"/>
        <v>56005649</v>
      </c>
      <c r="BA30" s="198"/>
      <c r="BB30" s="231">
        <f t="shared" ca="1" si="1"/>
        <v>286316520</v>
      </c>
      <c r="BC30" s="198"/>
      <c r="BD30" s="365">
        <v>37132</v>
      </c>
      <c r="BE30" s="365">
        <v>2738412</v>
      </c>
      <c r="BF30" s="365"/>
      <c r="BG30" s="365">
        <v>980194</v>
      </c>
      <c r="BH30" s="365">
        <v>1584598</v>
      </c>
      <c r="BI30" s="365">
        <v>21255163</v>
      </c>
      <c r="BJ30" s="365">
        <v>8390479</v>
      </c>
      <c r="BK30" s="365">
        <v>26301615</v>
      </c>
      <c r="BL30" s="365">
        <v>260121</v>
      </c>
      <c r="BM30" s="365">
        <v>1032301</v>
      </c>
      <c r="BN30" s="365">
        <v>529540</v>
      </c>
      <c r="BO30" s="365">
        <v>877111</v>
      </c>
      <c r="BP30" s="365">
        <v>119298</v>
      </c>
      <c r="BQ30" s="198">
        <f t="shared" si="49"/>
        <v>64105964</v>
      </c>
      <c r="BR30" s="198"/>
      <c r="BS30" s="198">
        <f>'MINERAL VALUE DETAIL'!O24</f>
        <v>15665639</v>
      </c>
      <c r="BT30" s="198">
        <f>'MINERAL VALUE DETAIL'!N24</f>
        <v>50012274</v>
      </c>
      <c r="BU30" s="198">
        <f>'MINERAL VALUE DETAIL'!S24+'MINERAL VALUE DETAIL'!U24</f>
        <v>0</v>
      </c>
      <c r="BV30" s="198">
        <f>'MINERAL VALUE DETAIL'!T24</f>
        <v>0</v>
      </c>
      <c r="BW30" s="198">
        <f>SUM('MINERAL VALUE DETAIL'!B24:M24,'MINERAL VALUE DETAIL'!P24,'MINERAL VALUE DETAIL'!Q24,'MINERAL VALUE DETAIL'!V24)</f>
        <v>952912</v>
      </c>
      <c r="BX30" s="231">
        <f t="shared" si="2"/>
        <v>66630825</v>
      </c>
      <c r="BY30" s="78"/>
      <c r="BZ30" s="245">
        <f t="shared" si="3"/>
        <v>130736789</v>
      </c>
      <c r="CA30" s="241">
        <f t="shared" ca="1" si="4"/>
        <v>417053309</v>
      </c>
      <c r="CB30" s="198"/>
    </row>
    <row r="31" spans="1:80" ht="18.75" customHeight="1">
      <c r="A31" s="198" t="s">
        <v>161</v>
      </c>
      <c r="B31" s="198">
        <f t="shared" ca="1" si="50"/>
        <v>43850.263999999996</v>
      </c>
      <c r="C31" s="198">
        <f t="shared" ca="1" si="5"/>
        <v>10668710</v>
      </c>
      <c r="D31" s="198">
        <f t="shared" ca="1" si="6"/>
        <v>2791.3</v>
      </c>
      <c r="E31" s="198">
        <f t="shared" ca="1" si="7"/>
        <v>63621</v>
      </c>
      <c r="F31" s="198">
        <f t="shared" ca="1" si="8"/>
        <v>302995.65299999999</v>
      </c>
      <c r="G31" s="198">
        <f t="shared" ca="1" si="9"/>
        <v>3050039</v>
      </c>
      <c r="H31" s="231">
        <f t="shared" ca="1" si="10"/>
        <v>349637.217</v>
      </c>
      <c r="I31" s="231">
        <f t="shared" ca="1" si="10"/>
        <v>13782370</v>
      </c>
      <c r="J31" s="198"/>
      <c r="K31" s="198">
        <f t="shared" ca="1" si="11"/>
        <v>14883081</v>
      </c>
      <c r="L31" s="198">
        <f t="shared" ca="1" si="12"/>
        <v>57108791</v>
      </c>
      <c r="M31" s="198">
        <f t="shared" ca="1" si="13"/>
        <v>1063498</v>
      </c>
      <c r="N31" s="231">
        <f t="shared" ca="1" si="14"/>
        <v>73055370</v>
      </c>
      <c r="O31" s="198"/>
      <c r="P31" s="198">
        <f t="shared" ca="1" si="15"/>
        <v>3661956</v>
      </c>
      <c r="Q31" s="198">
        <f t="shared" ca="1" si="16"/>
        <v>14634761</v>
      </c>
      <c r="R31" s="198">
        <f t="shared" ca="1" si="17"/>
        <v>4665414</v>
      </c>
      <c r="S31" s="231">
        <f t="shared" ca="1" si="0"/>
        <v>22962131</v>
      </c>
      <c r="T31" s="198"/>
      <c r="U31" s="480">
        <f t="shared" ca="1" si="18"/>
        <v>3070709</v>
      </c>
      <c r="V31" s="480">
        <f t="shared" ca="1" si="19"/>
        <v>8154561</v>
      </c>
      <c r="W31" s="480">
        <f t="shared" ca="1" si="20"/>
        <v>0</v>
      </c>
      <c r="X31" s="480">
        <f t="shared" ca="1" si="21"/>
        <v>0</v>
      </c>
      <c r="Y31" s="480">
        <f t="shared" ca="1" si="22"/>
        <v>0</v>
      </c>
      <c r="Z31" s="480">
        <f t="shared" ca="1" si="23"/>
        <v>0</v>
      </c>
      <c r="AA31" s="480">
        <f t="shared" ca="1" si="24"/>
        <v>38604</v>
      </c>
      <c r="AB31" s="480">
        <f t="shared" ca="1" si="25"/>
        <v>0</v>
      </c>
      <c r="AC31" s="480">
        <f t="shared" ca="1" si="26"/>
        <v>75367</v>
      </c>
      <c r="AD31" s="480">
        <f t="shared" ca="1" si="27"/>
        <v>303326</v>
      </c>
      <c r="AE31" s="480">
        <f t="shared" ca="1" si="28"/>
        <v>0</v>
      </c>
      <c r="AF31" s="480">
        <f t="shared" ca="1" si="29"/>
        <v>130103</v>
      </c>
      <c r="AG31" s="480">
        <f t="shared" ca="1" si="30"/>
        <v>0</v>
      </c>
      <c r="AH31" s="480">
        <f t="shared" ca="1" si="31"/>
        <v>3563482</v>
      </c>
      <c r="AI31" s="480">
        <f t="shared" ca="1" si="32"/>
        <v>0</v>
      </c>
      <c r="AJ31" s="480">
        <f t="shared" ca="1" si="33"/>
        <v>0</v>
      </c>
      <c r="AK31" s="480">
        <f t="shared" ca="1" si="34"/>
        <v>0</v>
      </c>
      <c r="AL31" s="480">
        <f t="shared" ca="1" si="35"/>
        <v>0</v>
      </c>
      <c r="AM31" s="480">
        <f t="shared" ca="1" si="36"/>
        <v>0</v>
      </c>
      <c r="AN31" s="480">
        <f t="shared" ca="1" si="37"/>
        <v>0</v>
      </c>
      <c r="AO31" s="480">
        <f t="shared" ca="1" si="38"/>
        <v>0</v>
      </c>
      <c r="AP31" s="480">
        <f t="shared" ca="1" si="39"/>
        <v>2562151</v>
      </c>
      <c r="AQ31" s="480">
        <f t="shared" ca="1" si="40"/>
        <v>0</v>
      </c>
      <c r="AR31" s="480">
        <f t="shared" ca="1" si="41"/>
        <v>0</v>
      </c>
      <c r="AS31" s="480">
        <f t="shared" ca="1" si="42"/>
        <v>2057541</v>
      </c>
      <c r="AT31" s="480">
        <f t="shared" ca="1" si="43"/>
        <v>894514</v>
      </c>
      <c r="AU31" s="480">
        <f t="shared" ca="1" si="44"/>
        <v>0</v>
      </c>
      <c r="AV31" s="480">
        <f t="shared" ca="1" si="45"/>
        <v>178516</v>
      </c>
      <c r="AW31" s="480">
        <f t="shared" ca="1" si="46"/>
        <v>0</v>
      </c>
      <c r="AX31" s="479">
        <f t="shared" ca="1" si="52"/>
        <v>197662</v>
      </c>
      <c r="AY31" s="479">
        <f t="shared" ca="1" si="47"/>
        <v>188297</v>
      </c>
      <c r="AZ31" s="231">
        <f t="shared" ca="1" si="48"/>
        <v>21226536</v>
      </c>
      <c r="BA31" s="198"/>
      <c r="BB31" s="231">
        <f t="shared" ca="1" si="1"/>
        <v>131026407</v>
      </c>
      <c r="BC31" s="198"/>
      <c r="BD31" s="365"/>
      <c r="BE31" s="365">
        <v>1284986</v>
      </c>
      <c r="BF31" s="365"/>
      <c r="BG31" s="365">
        <v>445411</v>
      </c>
      <c r="BH31" s="365">
        <v>338542</v>
      </c>
      <c r="BI31" s="365">
        <v>917492</v>
      </c>
      <c r="BJ31" s="365">
        <v>6230816</v>
      </c>
      <c r="BK31" s="365">
        <v>2895259</v>
      </c>
      <c r="BL31" s="365">
        <v>97341</v>
      </c>
      <c r="BM31" s="365">
        <v>26718</v>
      </c>
      <c r="BN31" s="365">
        <v>26594</v>
      </c>
      <c r="BO31" s="365">
        <v>408455</v>
      </c>
      <c r="BP31" s="365">
        <v>276768</v>
      </c>
      <c r="BQ31" s="198">
        <f t="shared" si="49"/>
        <v>12948382</v>
      </c>
      <c r="BR31" s="198"/>
      <c r="BS31" s="198">
        <f>'MINERAL VALUE DETAIL'!O25</f>
        <v>13952655</v>
      </c>
      <c r="BT31" s="198">
        <f>'MINERAL VALUE DETAIL'!N25</f>
        <v>1087536</v>
      </c>
      <c r="BU31" s="198">
        <f>'MINERAL VALUE DETAIL'!S25+'MINERAL VALUE DETAIL'!U25</f>
        <v>0</v>
      </c>
      <c r="BV31" s="198">
        <f>'MINERAL VALUE DETAIL'!T25</f>
        <v>0</v>
      </c>
      <c r="BW31" s="198">
        <f>SUM('MINERAL VALUE DETAIL'!B25:M25,'MINERAL VALUE DETAIL'!P25,'MINERAL VALUE DETAIL'!Q25,'MINERAL VALUE DETAIL'!V25)</f>
        <v>4133507</v>
      </c>
      <c r="BX31" s="231">
        <f t="shared" si="2"/>
        <v>19173698</v>
      </c>
      <c r="BY31" s="78"/>
      <c r="BZ31" s="245">
        <f t="shared" si="3"/>
        <v>32122080</v>
      </c>
      <c r="CA31" s="241">
        <f t="shared" ca="1" si="4"/>
        <v>163148487</v>
      </c>
      <c r="CB31" s="198"/>
    </row>
    <row r="32" spans="1:80" ht="18.75" customHeight="1" thickBot="1">
      <c r="A32" s="220" t="s">
        <v>162</v>
      </c>
      <c r="B32" s="220">
        <f t="shared" ca="1" si="50"/>
        <v>3581.37</v>
      </c>
      <c r="C32" s="220">
        <f t="shared" ca="1" si="5"/>
        <v>336394</v>
      </c>
      <c r="D32" s="220">
        <f t="shared" ca="1" si="6"/>
        <v>29488.1</v>
      </c>
      <c r="E32" s="220">
        <f t="shared" ca="1" si="7"/>
        <v>977262</v>
      </c>
      <c r="F32" s="220">
        <f t="shared" ca="1" si="8"/>
        <v>1011866.1369320001</v>
      </c>
      <c r="G32" s="220">
        <f t="shared" ca="1" si="9"/>
        <v>6587115</v>
      </c>
      <c r="H32" s="232">
        <f t="shared" ca="1" si="10"/>
        <v>1044935.606932</v>
      </c>
      <c r="I32" s="232">
        <f t="shared" ca="1" si="10"/>
        <v>7900771</v>
      </c>
      <c r="J32" s="220"/>
      <c r="K32" s="220">
        <f t="shared" ca="1" si="11"/>
        <v>11994931</v>
      </c>
      <c r="L32" s="220">
        <f t="shared" ca="1" si="12"/>
        <v>45757122</v>
      </c>
      <c r="M32" s="220">
        <f t="shared" ca="1" si="13"/>
        <v>2152368</v>
      </c>
      <c r="N32" s="232">
        <f t="shared" ca="1" si="14"/>
        <v>59904421</v>
      </c>
      <c r="O32" s="220"/>
      <c r="P32" s="220">
        <f t="shared" ca="1" si="15"/>
        <v>1812216</v>
      </c>
      <c r="Q32" s="220">
        <f t="shared" ca="1" si="16"/>
        <v>7706368</v>
      </c>
      <c r="R32" s="220">
        <f t="shared" ca="1" si="17"/>
        <v>1838101</v>
      </c>
      <c r="S32" s="232">
        <f t="shared" ca="1" si="0"/>
        <v>11356685</v>
      </c>
      <c r="T32" s="220"/>
      <c r="U32" s="481">
        <f t="shared" ca="1" si="18"/>
        <v>0</v>
      </c>
      <c r="V32" s="481">
        <f t="shared" ca="1" si="19"/>
        <v>0</v>
      </c>
      <c r="W32" s="481">
        <f t="shared" ca="1" si="20"/>
        <v>0</v>
      </c>
      <c r="X32" s="481">
        <f t="shared" ca="1" si="21"/>
        <v>0</v>
      </c>
      <c r="Y32" s="481">
        <f t="shared" ca="1" si="22"/>
        <v>0</v>
      </c>
      <c r="Z32" s="481">
        <f t="shared" ca="1" si="23"/>
        <v>0</v>
      </c>
      <c r="AA32" s="481">
        <f t="shared" ca="1" si="24"/>
        <v>71096</v>
      </c>
      <c r="AB32" s="481">
        <f t="shared" ca="1" si="25"/>
        <v>0</v>
      </c>
      <c r="AC32" s="481">
        <f t="shared" ca="1" si="26"/>
        <v>0</v>
      </c>
      <c r="AD32" s="481">
        <f t="shared" ca="1" si="27"/>
        <v>274622</v>
      </c>
      <c r="AE32" s="481">
        <f t="shared" ca="1" si="28"/>
        <v>0</v>
      </c>
      <c r="AF32" s="481">
        <f t="shared" ca="1" si="29"/>
        <v>169690</v>
      </c>
      <c r="AG32" s="481">
        <f t="shared" ca="1" si="30"/>
        <v>1331443</v>
      </c>
      <c r="AH32" s="481">
        <f t="shared" ca="1" si="31"/>
        <v>0</v>
      </c>
      <c r="AI32" s="481">
        <f t="shared" ca="1" si="32"/>
        <v>0</v>
      </c>
      <c r="AJ32" s="481">
        <f t="shared" ca="1" si="33"/>
        <v>0</v>
      </c>
      <c r="AK32" s="481">
        <f t="shared" ca="1" si="34"/>
        <v>0</v>
      </c>
      <c r="AL32" s="481">
        <f t="shared" ca="1" si="35"/>
        <v>463608</v>
      </c>
      <c r="AM32" s="481">
        <f t="shared" ca="1" si="36"/>
        <v>0</v>
      </c>
      <c r="AN32" s="481">
        <f t="shared" ca="1" si="37"/>
        <v>0</v>
      </c>
      <c r="AO32" s="481">
        <f t="shared" ca="1" si="38"/>
        <v>0</v>
      </c>
      <c r="AP32" s="481">
        <f t="shared" ca="1" si="39"/>
        <v>2569262</v>
      </c>
      <c r="AQ32" s="481">
        <f t="shared" ca="1" si="40"/>
        <v>0</v>
      </c>
      <c r="AR32" s="481">
        <f t="shared" ca="1" si="41"/>
        <v>0</v>
      </c>
      <c r="AS32" s="481">
        <f t="shared" ca="1" si="42"/>
        <v>614310</v>
      </c>
      <c r="AT32" s="481">
        <f t="shared" ca="1" si="43"/>
        <v>8978750</v>
      </c>
      <c r="AU32" s="481">
        <f t="shared" ca="1" si="44"/>
        <v>0</v>
      </c>
      <c r="AV32" s="481">
        <f t="shared" ca="1" si="45"/>
        <v>18257</v>
      </c>
      <c r="AW32" s="481">
        <f t="shared" ca="1" si="46"/>
        <v>0</v>
      </c>
      <c r="AX32" s="481">
        <f t="shared" ca="1" si="52"/>
        <v>263190</v>
      </c>
      <c r="AY32" s="481">
        <f t="shared" ca="1" si="47"/>
        <v>0</v>
      </c>
      <c r="AZ32" s="232">
        <f t="shared" ca="1" si="48"/>
        <v>14754228</v>
      </c>
      <c r="BA32" s="198"/>
      <c r="BB32" s="232">
        <f t="shared" ca="1" si="1"/>
        <v>93916105</v>
      </c>
      <c r="BC32" s="220"/>
      <c r="BD32" s="365">
        <v>140</v>
      </c>
      <c r="BE32" s="365">
        <v>2788353</v>
      </c>
      <c r="BF32" s="365"/>
      <c r="BG32" s="365">
        <v>814540</v>
      </c>
      <c r="BH32" s="365">
        <v>229987</v>
      </c>
      <c r="BI32" s="365"/>
      <c r="BJ32" s="365">
        <v>35228884</v>
      </c>
      <c r="BK32" s="365">
        <v>14543940</v>
      </c>
      <c r="BL32" s="365">
        <v>71824</v>
      </c>
      <c r="BM32" s="365">
        <v>15</v>
      </c>
      <c r="BN32" s="365">
        <v>5587</v>
      </c>
      <c r="BO32" s="365">
        <v>385585</v>
      </c>
      <c r="BP32" s="365">
        <v>151247</v>
      </c>
      <c r="BQ32" s="198">
        <f t="shared" si="49"/>
        <v>54220102</v>
      </c>
      <c r="BR32" s="220"/>
      <c r="BS32" s="220">
        <f>'MINERAL VALUE DETAIL'!O26</f>
        <v>22773276</v>
      </c>
      <c r="BT32" s="220">
        <f>'MINERAL VALUE DETAIL'!N26</f>
        <v>938498</v>
      </c>
      <c r="BU32" s="220">
        <f>'MINERAL VALUE DETAIL'!S26+'MINERAL VALUE DETAIL'!U26</f>
        <v>0</v>
      </c>
      <c r="BV32" s="220">
        <f>'MINERAL VALUE DETAIL'!T26</f>
        <v>0</v>
      </c>
      <c r="BW32" s="220">
        <f>SUM('MINERAL VALUE DETAIL'!B26:M26,'MINERAL VALUE DETAIL'!P26,'MINERAL VALUE DETAIL'!Q26,'MINERAL VALUE DETAIL'!V26)</f>
        <v>679093</v>
      </c>
      <c r="BX32" s="232">
        <f t="shared" si="2"/>
        <v>24390867</v>
      </c>
      <c r="BY32" s="78"/>
      <c r="BZ32" s="333">
        <f t="shared" si="3"/>
        <v>78610969</v>
      </c>
      <c r="CA32" s="242">
        <f ca="1">BB32+BZ32</f>
        <v>172527074</v>
      </c>
      <c r="CB32" s="198"/>
    </row>
    <row r="33" spans="1:80" s="186" customFormat="1" ht="18.75" customHeight="1" thickBot="1">
      <c r="A33" s="199" t="s">
        <v>343</v>
      </c>
      <c r="B33" s="199">
        <f t="shared" ref="B33:N33" ca="1" si="53">SUM(B10:B32)</f>
        <v>1179738.7094140002</v>
      </c>
      <c r="C33" s="199">
        <f t="shared" ca="1" si="53"/>
        <v>182520239</v>
      </c>
      <c r="D33" s="199">
        <f t="shared" ca="1" si="53"/>
        <v>687254.70722300012</v>
      </c>
      <c r="E33" s="199">
        <f t="shared" ca="1" si="53"/>
        <v>22840712</v>
      </c>
      <c r="F33" s="199">
        <f t="shared" ca="1" si="53"/>
        <v>22697687.883917999</v>
      </c>
      <c r="G33" s="199">
        <f t="shared" ca="1" si="53"/>
        <v>179681493</v>
      </c>
      <c r="H33" s="233">
        <f t="shared" ca="1" si="53"/>
        <v>24564681.300555002</v>
      </c>
      <c r="I33" s="233">
        <f t="shared" ca="1" si="53"/>
        <v>385042444</v>
      </c>
      <c r="J33" s="199"/>
      <c r="K33" s="199">
        <f t="shared" ca="1" si="53"/>
        <v>2703033724</v>
      </c>
      <c r="L33" s="199">
        <f t="shared" ca="1" si="53"/>
        <v>6729648913</v>
      </c>
      <c r="M33" s="199">
        <f t="shared" ca="1" si="53"/>
        <v>66366222</v>
      </c>
      <c r="N33" s="233">
        <f t="shared" ca="1" si="53"/>
        <v>9499048859</v>
      </c>
      <c r="O33" s="199"/>
      <c r="P33" s="199">
        <f t="shared" ref="P33:AD33" ca="1" si="54">SUM(P10:P32)</f>
        <v>655504258</v>
      </c>
      <c r="Q33" s="199">
        <f t="shared" ca="1" si="54"/>
        <v>1545481562</v>
      </c>
      <c r="R33" s="199">
        <f t="shared" ca="1" si="54"/>
        <v>439927634</v>
      </c>
      <c r="S33" s="233">
        <f t="shared" ca="1" si="54"/>
        <v>2640913454</v>
      </c>
      <c r="T33" s="199"/>
      <c r="U33" s="199">
        <f t="shared" ca="1" si="54"/>
        <v>7172440</v>
      </c>
      <c r="V33" s="199">
        <f t="shared" ca="1" si="54"/>
        <v>13167028</v>
      </c>
      <c r="W33" s="199">
        <f t="shared" ca="1" si="54"/>
        <v>0</v>
      </c>
      <c r="X33" s="199">
        <f t="shared" ca="1" si="54"/>
        <v>1124490</v>
      </c>
      <c r="Y33" s="199">
        <f t="shared" ca="1" si="54"/>
        <v>344579</v>
      </c>
      <c r="Z33" s="199">
        <f t="shared" ca="1" si="54"/>
        <v>55804</v>
      </c>
      <c r="AA33" s="199">
        <f t="shared" ca="1" si="54"/>
        <v>4422277</v>
      </c>
      <c r="AB33" s="199">
        <f t="shared" ca="1" si="54"/>
        <v>79879</v>
      </c>
      <c r="AC33" s="199">
        <f t="shared" ca="1" si="54"/>
        <v>3678709</v>
      </c>
      <c r="AD33" s="199">
        <f t="shared" ca="1" si="54"/>
        <v>41229453</v>
      </c>
      <c r="AE33" s="199">
        <f ca="1">SUM(AE10:AE32)</f>
        <v>5743895</v>
      </c>
      <c r="AF33" s="199">
        <f t="shared" ref="AF33:AZ33" ca="1" si="55">SUM(AF10:AF32)</f>
        <v>70091853</v>
      </c>
      <c r="AG33" s="199">
        <f t="shared" ca="1" si="55"/>
        <v>5995396</v>
      </c>
      <c r="AH33" s="199">
        <f t="shared" ca="1" si="55"/>
        <v>34928116</v>
      </c>
      <c r="AI33" s="199">
        <f t="shared" ca="1" si="55"/>
        <v>11442538</v>
      </c>
      <c r="AJ33" s="199">
        <f t="shared" ca="1" si="55"/>
        <v>777532</v>
      </c>
      <c r="AK33" s="199">
        <f t="shared" ca="1" si="55"/>
        <v>6442368</v>
      </c>
      <c r="AL33" s="199">
        <f t="shared" ca="1" si="55"/>
        <v>23178324</v>
      </c>
      <c r="AM33" s="199">
        <f t="shared" ca="1" si="55"/>
        <v>1105850</v>
      </c>
      <c r="AN33" s="199">
        <f t="shared" ca="1" si="55"/>
        <v>732069</v>
      </c>
      <c r="AO33" s="199">
        <f t="shared" ca="1" si="55"/>
        <v>108387</v>
      </c>
      <c r="AP33" s="199">
        <f t="shared" ca="1" si="55"/>
        <v>975075591</v>
      </c>
      <c r="AQ33" s="199">
        <f t="shared" ca="1" si="55"/>
        <v>199864735</v>
      </c>
      <c r="AR33" s="199">
        <f t="shared" ca="1" si="55"/>
        <v>8336019</v>
      </c>
      <c r="AS33" s="199">
        <f t="shared" ca="1" si="55"/>
        <v>233564381</v>
      </c>
      <c r="AT33" s="199">
        <f t="shared" ca="1" si="55"/>
        <v>327070255</v>
      </c>
      <c r="AU33" s="199">
        <f t="shared" ca="1" si="55"/>
        <v>119370108</v>
      </c>
      <c r="AV33" s="199">
        <f t="shared" ca="1" si="55"/>
        <v>55640091</v>
      </c>
      <c r="AW33" s="199">
        <f ca="1">SUM(AW10:AW32)</f>
        <v>270796372</v>
      </c>
      <c r="AX33" s="199">
        <f t="shared" ca="1" si="55"/>
        <v>10874607</v>
      </c>
      <c r="AY33" s="199">
        <f t="shared" ca="1" si="55"/>
        <v>182255278.97499999</v>
      </c>
      <c r="AZ33" s="233">
        <f t="shared" ca="1" si="55"/>
        <v>2432413146</v>
      </c>
      <c r="BA33" s="198"/>
      <c r="BB33" s="233">
        <f ca="1">SUM(BB10:BB32)</f>
        <v>14957417903</v>
      </c>
      <c r="BC33" s="199"/>
      <c r="BD33" s="455">
        <f>SUM(BD10:BD32)</f>
        <v>7128920</v>
      </c>
      <c r="BE33" s="455">
        <f t="shared" ref="BE33:BK33" si="56">SUM(BE10:BE32)</f>
        <v>455158889</v>
      </c>
      <c r="BF33" s="455">
        <f t="shared" si="56"/>
        <v>8240254</v>
      </c>
      <c r="BG33" s="455">
        <f t="shared" si="56"/>
        <v>150676604</v>
      </c>
      <c r="BH33" s="455">
        <f t="shared" si="56"/>
        <v>41158420</v>
      </c>
      <c r="BI33" s="455">
        <f t="shared" si="56"/>
        <v>144309850</v>
      </c>
      <c r="BJ33" s="455">
        <f t="shared" si="56"/>
        <v>519803001</v>
      </c>
      <c r="BK33" s="455">
        <f t="shared" si="56"/>
        <v>490131224</v>
      </c>
      <c r="BL33" s="455">
        <f t="shared" ref="BL33:BV33" si="57">SUM(BL10:BL32)</f>
        <v>8379463</v>
      </c>
      <c r="BM33" s="455">
        <f t="shared" si="57"/>
        <v>10969789</v>
      </c>
      <c r="BN33" s="455">
        <f t="shared" si="57"/>
        <v>7562411</v>
      </c>
      <c r="BO33" s="455">
        <f t="shared" si="57"/>
        <v>10944820</v>
      </c>
      <c r="BP33" s="455">
        <f t="shared" si="57"/>
        <v>15474249</v>
      </c>
      <c r="BQ33" s="456">
        <f t="shared" si="57"/>
        <v>1869937894</v>
      </c>
      <c r="BR33" s="199"/>
      <c r="BS33" s="199">
        <f t="shared" si="57"/>
        <v>5886626890</v>
      </c>
      <c r="BT33" s="199">
        <f>SUM(BT10:BT32)</f>
        <v>2883011593</v>
      </c>
      <c r="BU33" s="199">
        <f t="shared" si="57"/>
        <v>2254345492</v>
      </c>
      <c r="BV33" s="199">
        <f t="shared" si="57"/>
        <v>518172044</v>
      </c>
      <c r="BW33" s="199">
        <f>SUM(BW10:BW32)</f>
        <v>156676209</v>
      </c>
      <c r="BX33" s="485">
        <f>SUM(BX10:BX32)</f>
        <v>11698832228</v>
      </c>
      <c r="BZ33" s="486">
        <f>SUM(BZ10:BZ32)</f>
        <v>13568770122</v>
      </c>
      <c r="CA33" s="487">
        <f ca="1">SUM(CA10:CA32)</f>
        <v>28526188025</v>
      </c>
      <c r="CB33" s="198"/>
    </row>
    <row r="34" spans="1:80" ht="18.75" customHeight="1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8"/>
      <c r="BT34" s="198"/>
      <c r="BU34" s="198"/>
      <c r="BV34" s="198"/>
      <c r="BW34" s="198"/>
      <c r="BX34" s="198"/>
      <c r="BY34" s="78"/>
      <c r="BZ34" s="198"/>
      <c r="CA34" s="198"/>
      <c r="CB34" s="198"/>
    </row>
    <row r="35" spans="1:80" ht="18.75" customHeight="1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8"/>
      <c r="BD35" s="198"/>
      <c r="BE35" s="198"/>
      <c r="BF35" s="198"/>
      <c r="BH35" s="198"/>
      <c r="BI35" s="198"/>
      <c r="BJ35" s="198"/>
      <c r="BK35" s="198"/>
      <c r="BL35" s="198"/>
      <c r="BM35" s="198"/>
      <c r="BN35" s="198"/>
      <c r="BO35" s="198"/>
      <c r="BP35" s="198"/>
      <c r="BQ35" s="198"/>
      <c r="BR35" s="198"/>
      <c r="BS35" s="198"/>
      <c r="BT35" s="198"/>
      <c r="BU35" s="198"/>
      <c r="BV35" s="198"/>
      <c r="BW35" s="198"/>
      <c r="BX35" s="198"/>
      <c r="BY35" s="78"/>
      <c r="BZ35" s="198"/>
      <c r="CA35" s="198"/>
      <c r="CB35" s="198"/>
    </row>
    <row r="36" spans="1:80" ht="18.75" customHeight="1">
      <c r="BA36" s="198"/>
      <c r="BL36" s="198"/>
      <c r="BM36" s="198"/>
      <c r="BN36" s="198"/>
      <c r="BO36" s="198"/>
      <c r="BP36" s="198"/>
      <c r="BQ36" s="198"/>
      <c r="BY36" s="78"/>
    </row>
    <row r="37" spans="1:80" ht="18.75" customHeight="1">
      <c r="BA37" s="198"/>
      <c r="BL37" s="198"/>
      <c r="BM37" s="198"/>
      <c r="BN37" s="198"/>
      <c r="BO37" s="198"/>
      <c r="BP37" s="198"/>
      <c r="BQ37" s="198"/>
      <c r="BY37" s="78"/>
    </row>
    <row r="38" spans="1:80" ht="18.75" customHeight="1">
      <c r="BA38" s="198"/>
      <c r="BL38" s="198" t="s">
        <v>503</v>
      </c>
      <c r="BM38" s="198"/>
      <c r="BN38" s="198"/>
      <c r="BO38" s="198"/>
      <c r="BP38" s="198"/>
      <c r="BQ38" s="198"/>
      <c r="BY38" s="78"/>
    </row>
    <row r="39" spans="1:80" ht="18.75" customHeight="1">
      <c r="BL39" s="198"/>
      <c r="BM39" s="198"/>
      <c r="BN39" s="198"/>
      <c r="BO39" s="198"/>
      <c r="BP39" s="198"/>
      <c r="BQ39" s="198"/>
      <c r="BY39" s="78"/>
    </row>
    <row r="40" spans="1:80" ht="18.75" customHeight="1">
      <c r="BL40" s="198"/>
      <c r="BM40" s="198"/>
      <c r="BN40" s="198"/>
      <c r="BO40" s="198"/>
      <c r="BP40" s="198"/>
      <c r="BQ40" s="198"/>
      <c r="BY40" s="78"/>
    </row>
    <row r="41" spans="1:80" ht="18.75" customHeight="1">
      <c r="BL41" s="198"/>
      <c r="BM41" s="198"/>
      <c r="BN41" s="198"/>
      <c r="BO41" s="198"/>
      <c r="BP41" s="198"/>
      <c r="BQ41" s="198"/>
      <c r="BY41" s="78"/>
    </row>
    <row r="42" spans="1:80" ht="18.75" customHeight="1">
      <c r="BL42" s="198"/>
      <c r="BM42" s="198"/>
      <c r="BN42" s="198"/>
      <c r="BO42" s="198"/>
      <c r="BP42" s="198"/>
      <c r="BQ42" s="198"/>
      <c r="BY42" s="78"/>
    </row>
    <row r="43" spans="1:80" ht="18.75" customHeight="1">
      <c r="BY43" s="78"/>
    </row>
    <row r="44" spans="1:80" ht="18.75" customHeight="1">
      <c r="BL44" s="198"/>
      <c r="BM44" s="198"/>
      <c r="BN44" s="198"/>
      <c r="BO44" s="198"/>
      <c r="BP44" s="198"/>
      <c r="BQ44" s="198"/>
      <c r="BY44" s="78"/>
    </row>
    <row r="45" spans="1:80" ht="18.75" customHeight="1">
      <c r="BL45" s="198"/>
      <c r="BM45" s="198"/>
      <c r="BN45" s="198"/>
      <c r="BO45" s="198"/>
      <c r="BP45" s="198"/>
      <c r="BQ45" s="198"/>
      <c r="BY45" s="78"/>
    </row>
    <row r="46" spans="1:80" ht="18.75" customHeight="1">
      <c r="BL46" s="198"/>
      <c r="BM46" s="198"/>
      <c r="BN46" s="198"/>
      <c r="BO46" s="198"/>
      <c r="BP46" s="198"/>
      <c r="BQ46" s="198"/>
      <c r="BY46" s="78"/>
    </row>
    <row r="47" spans="1:80" ht="18.75" customHeight="1">
      <c r="BL47" s="198"/>
      <c r="BM47" s="198"/>
      <c r="BN47" s="198"/>
      <c r="BO47" s="198"/>
      <c r="BP47" s="198"/>
      <c r="BQ47" s="198"/>
      <c r="BY47" s="78"/>
    </row>
    <row r="48" spans="1:80" ht="18.75" customHeight="1">
      <c r="BL48" s="198"/>
      <c r="BM48" s="198"/>
      <c r="BN48" s="198"/>
      <c r="BO48" s="198"/>
      <c r="BP48" s="198"/>
      <c r="BQ48" s="198"/>
      <c r="BY48" s="78"/>
    </row>
    <row r="49" spans="64:77" ht="18.75" customHeight="1">
      <c r="BL49" s="198"/>
      <c r="BM49" s="198"/>
      <c r="BN49" s="198"/>
      <c r="BO49" s="198"/>
      <c r="BP49" s="198"/>
      <c r="BQ49" s="198"/>
      <c r="BY49" s="78"/>
    </row>
    <row r="50" spans="64:77" ht="18.75" customHeight="1">
      <c r="BL50" s="198"/>
      <c r="BM50" s="198"/>
      <c r="BN50" s="198"/>
      <c r="BO50" s="198"/>
      <c r="BP50" s="198"/>
      <c r="BQ50" s="198"/>
      <c r="BY50" s="78"/>
    </row>
    <row r="51" spans="64:77" ht="18.75" customHeight="1">
      <c r="BL51" s="198"/>
      <c r="BM51" s="198"/>
      <c r="BN51" s="198"/>
      <c r="BO51" s="198"/>
      <c r="BP51" s="198"/>
      <c r="BQ51" s="198"/>
      <c r="BY51" s="78"/>
    </row>
    <row r="52" spans="64:77" ht="18.75" customHeight="1">
      <c r="BL52" s="198"/>
      <c r="BM52" s="198"/>
      <c r="BN52" s="198"/>
      <c r="BO52" s="198"/>
      <c r="BP52" s="198"/>
      <c r="BQ52" s="198"/>
      <c r="BY52" s="78"/>
    </row>
    <row r="53" spans="64:77" ht="18.75" customHeight="1">
      <c r="BL53" s="198"/>
      <c r="BM53" s="198"/>
      <c r="BN53" s="198"/>
      <c r="BO53" s="198"/>
      <c r="BP53" s="198"/>
      <c r="BQ53" s="198"/>
      <c r="BY53" s="78"/>
    </row>
    <row r="54" spans="64:77" ht="18.75" customHeight="1">
      <c r="BL54" s="198"/>
      <c r="BM54" s="198"/>
      <c r="BN54" s="198"/>
      <c r="BO54" s="198"/>
      <c r="BP54" s="198"/>
      <c r="BQ54" s="198"/>
      <c r="BY54" s="78"/>
    </row>
    <row r="55" spans="64:77" ht="18.75" customHeight="1">
      <c r="BL55" s="198"/>
      <c r="BM55" s="198"/>
      <c r="BN55" s="198"/>
      <c r="BO55" s="198"/>
      <c r="BP55" s="198"/>
      <c r="BQ55" s="198"/>
      <c r="BY55" s="78"/>
    </row>
    <row r="56" spans="64:77" ht="18.75" customHeight="1">
      <c r="BL56" s="198"/>
      <c r="BM56" s="198"/>
      <c r="BN56" s="198"/>
      <c r="BO56" s="198"/>
      <c r="BP56" s="198"/>
      <c r="BQ56" s="198"/>
      <c r="BY56" s="78"/>
    </row>
    <row r="57" spans="64:77" ht="18.75" customHeight="1">
      <c r="BL57" s="198"/>
      <c r="BM57" s="198"/>
      <c r="BN57" s="198"/>
      <c r="BO57" s="198"/>
      <c r="BP57" s="198"/>
      <c r="BQ57" s="198"/>
      <c r="BY57" s="78"/>
    </row>
    <row r="58" spans="64:77" ht="18.75" customHeight="1">
      <c r="BL58" s="198"/>
      <c r="BM58" s="198"/>
      <c r="BN58" s="198"/>
      <c r="BO58" s="198"/>
      <c r="BP58" s="198"/>
      <c r="BQ58" s="198"/>
      <c r="BY58" s="78"/>
    </row>
    <row r="59" spans="64:77" ht="18.75" customHeight="1">
      <c r="BL59" s="198"/>
      <c r="BM59" s="198"/>
      <c r="BN59" s="198"/>
      <c r="BO59" s="198"/>
      <c r="BP59" s="198"/>
      <c r="BQ59" s="198"/>
      <c r="BY59" s="78"/>
    </row>
    <row r="60" spans="64:77" ht="18.75" customHeight="1">
      <c r="BL60" s="198"/>
      <c r="BM60" s="198"/>
      <c r="BN60" s="198"/>
      <c r="BO60" s="198"/>
      <c r="BP60" s="198"/>
      <c r="BQ60" s="198"/>
      <c r="BY60" s="78"/>
    </row>
    <row r="61" spans="64:77" ht="18.75" customHeight="1">
      <c r="BL61" s="198"/>
      <c r="BM61" s="198"/>
      <c r="BN61" s="198"/>
      <c r="BO61" s="198"/>
      <c r="BP61" s="198"/>
      <c r="BQ61" s="198"/>
      <c r="BY61" s="78"/>
    </row>
    <row r="62" spans="64:77" ht="18.75" customHeight="1">
      <c r="BL62" s="198"/>
      <c r="BM62" s="198"/>
      <c r="BN62" s="198"/>
      <c r="BO62" s="198"/>
      <c r="BP62" s="198"/>
      <c r="BQ62" s="198"/>
      <c r="BY62" s="78"/>
    </row>
    <row r="63" spans="64:77" ht="18.75" customHeight="1">
      <c r="BL63" s="198"/>
      <c r="BM63" s="198"/>
      <c r="BN63" s="198"/>
      <c r="BO63" s="198"/>
      <c r="BP63" s="198"/>
      <c r="BQ63" s="198"/>
      <c r="BY63" s="78"/>
    </row>
    <row r="64" spans="64:77" ht="18.75" customHeight="1">
      <c r="BL64" s="198"/>
      <c r="BM64" s="198"/>
      <c r="BN64" s="198"/>
      <c r="BO64" s="198"/>
      <c r="BP64" s="198"/>
      <c r="BQ64" s="198"/>
      <c r="BY64" s="78"/>
    </row>
    <row r="65" spans="64:77" ht="18.75" customHeight="1">
      <c r="BL65" s="198"/>
      <c r="BM65" s="198"/>
      <c r="BN65" s="198"/>
      <c r="BO65" s="198"/>
      <c r="BP65" s="198"/>
      <c r="BQ65" s="198"/>
      <c r="BY65" s="78"/>
    </row>
    <row r="66" spans="64:77" ht="18.75" customHeight="1">
      <c r="BL66" s="198"/>
      <c r="BM66" s="198"/>
      <c r="BN66" s="198"/>
      <c r="BO66" s="198"/>
      <c r="BP66" s="198"/>
      <c r="BQ66" s="198"/>
      <c r="BY66" s="78"/>
    </row>
    <row r="67" spans="64:77" ht="18.75" customHeight="1">
      <c r="BL67" s="198"/>
      <c r="BM67" s="198"/>
      <c r="BN67" s="198"/>
      <c r="BO67" s="198"/>
      <c r="BP67" s="198"/>
      <c r="BQ67" s="198"/>
      <c r="BY67" s="78"/>
    </row>
    <row r="68" spans="64:77" ht="18.75" customHeight="1">
      <c r="BL68" s="198"/>
      <c r="BM68" s="198"/>
      <c r="BN68" s="198"/>
      <c r="BO68" s="198"/>
      <c r="BP68" s="198"/>
      <c r="BQ68" s="198"/>
      <c r="BY68" s="78"/>
    </row>
    <row r="69" spans="64:77" ht="18.75" customHeight="1">
      <c r="BL69" s="198"/>
      <c r="BM69" s="198"/>
      <c r="BN69" s="198"/>
      <c r="BO69" s="198"/>
      <c r="BP69" s="198"/>
      <c r="BQ69" s="198"/>
      <c r="BY69" s="78"/>
    </row>
    <row r="70" spans="64:77" ht="18.75" customHeight="1">
      <c r="BL70" s="198"/>
      <c r="BM70" s="198"/>
      <c r="BN70" s="198"/>
      <c r="BO70" s="198"/>
      <c r="BP70" s="198"/>
      <c r="BQ70" s="198"/>
      <c r="BY70" s="78"/>
    </row>
    <row r="71" spans="64:77" ht="18.75" customHeight="1">
      <c r="BL71" s="198"/>
      <c r="BM71" s="198"/>
      <c r="BN71" s="198"/>
      <c r="BO71" s="198"/>
      <c r="BP71" s="198"/>
      <c r="BQ71" s="198"/>
      <c r="BY71" s="78"/>
    </row>
    <row r="72" spans="64:77" ht="18.75" customHeight="1">
      <c r="BL72" s="198"/>
      <c r="BM72" s="198"/>
      <c r="BN72" s="198"/>
      <c r="BO72" s="198"/>
      <c r="BP72" s="198"/>
      <c r="BQ72" s="198"/>
      <c r="BY72" s="78"/>
    </row>
    <row r="73" spans="64:77" ht="18.75" customHeight="1">
      <c r="BL73" s="198"/>
      <c r="BM73" s="198"/>
      <c r="BN73" s="198"/>
      <c r="BO73" s="198"/>
      <c r="BP73" s="198"/>
      <c r="BQ73" s="198"/>
      <c r="BY73" s="78"/>
    </row>
    <row r="74" spans="64:77" ht="18.75" customHeight="1">
      <c r="BL74" s="198"/>
      <c r="BM74" s="198"/>
      <c r="BN74" s="198"/>
      <c r="BO74" s="198"/>
      <c r="BP74" s="198"/>
      <c r="BQ74" s="198"/>
      <c r="BY74" s="78"/>
    </row>
    <row r="75" spans="64:77" ht="18.75" customHeight="1">
      <c r="BL75" s="198"/>
      <c r="BM75" s="198"/>
      <c r="BN75" s="198"/>
      <c r="BO75" s="198"/>
      <c r="BP75" s="198"/>
      <c r="BQ75" s="198"/>
      <c r="BY75" s="78"/>
    </row>
    <row r="76" spans="64:77" ht="18.75" customHeight="1">
      <c r="BL76" s="198"/>
      <c r="BM76" s="198"/>
      <c r="BN76" s="198"/>
      <c r="BO76" s="198"/>
      <c r="BP76" s="198"/>
      <c r="BQ76" s="198"/>
      <c r="BY76" s="78"/>
    </row>
    <row r="77" spans="64:77" ht="18.75" customHeight="1">
      <c r="BL77" s="198"/>
      <c r="BM77" s="198"/>
      <c r="BN77" s="198"/>
      <c r="BO77" s="198"/>
      <c r="BP77" s="198"/>
      <c r="BQ77" s="198"/>
      <c r="BY77" s="78"/>
    </row>
    <row r="78" spans="64:77" ht="18.75" customHeight="1">
      <c r="BY78" s="78"/>
    </row>
    <row r="79" spans="64:77" ht="18.75" customHeight="1">
      <c r="BY79" s="78"/>
    </row>
    <row r="80" spans="64:77" ht="18.75" customHeight="1">
      <c r="BY80" s="78"/>
    </row>
    <row r="81" spans="58:77" ht="18.75" customHeight="1">
      <c r="BY81" s="78"/>
    </row>
    <row r="82" spans="58:77" ht="18.75" customHeight="1">
      <c r="BY82" s="78"/>
    </row>
    <row r="83" spans="58:77" ht="18.75" customHeight="1">
      <c r="BY83" s="78"/>
    </row>
    <row r="84" spans="58:77" ht="18.75" customHeight="1">
      <c r="BF84" s="198"/>
      <c r="BG84" s="198"/>
      <c r="BH84" s="198"/>
      <c r="BI84" s="198"/>
      <c r="BJ84" s="198"/>
      <c r="BK84" s="198"/>
      <c r="BL84" s="198"/>
      <c r="BM84" s="198"/>
      <c r="BN84" s="198"/>
      <c r="BO84" s="198"/>
      <c r="BP84" s="198"/>
      <c r="BQ84" s="198"/>
      <c r="BR84" s="198"/>
      <c r="BY84" s="78"/>
    </row>
    <row r="85" spans="58:77" ht="18.75" customHeight="1">
      <c r="BF85" s="198"/>
      <c r="BG85" s="198"/>
      <c r="BH85" s="198"/>
      <c r="BI85" s="198"/>
      <c r="BJ85" s="198"/>
      <c r="BK85" s="198"/>
      <c r="BL85" s="198"/>
      <c r="BM85" s="198"/>
      <c r="BN85" s="198"/>
      <c r="BO85" s="198"/>
      <c r="BP85" s="198"/>
      <c r="BQ85" s="198"/>
      <c r="BR85" s="198"/>
      <c r="BY85" s="78"/>
    </row>
    <row r="86" spans="58:77" ht="18.75" customHeight="1">
      <c r="BF86" s="198"/>
      <c r="BG86" s="198"/>
      <c r="BH86" s="198"/>
      <c r="BI86" s="198"/>
      <c r="BJ86" s="198"/>
      <c r="BK86" s="198"/>
      <c r="BL86" s="198"/>
      <c r="BM86" s="198"/>
      <c r="BN86" s="198"/>
      <c r="BO86" s="198"/>
      <c r="BP86" s="198"/>
      <c r="BQ86" s="198"/>
      <c r="BR86" s="198"/>
      <c r="BY86" s="78"/>
    </row>
    <row r="87" spans="58:77" ht="18.75" customHeight="1">
      <c r="BF87" s="198"/>
      <c r="BG87" s="198"/>
      <c r="BH87" s="198"/>
      <c r="BI87" s="198"/>
      <c r="BJ87" s="198"/>
      <c r="BK87" s="198"/>
      <c r="BL87" s="198"/>
      <c r="BM87" s="198"/>
      <c r="BN87" s="198"/>
      <c r="BO87" s="198"/>
      <c r="BP87" s="198"/>
      <c r="BQ87" s="198"/>
      <c r="BR87" s="198"/>
      <c r="BY87" s="78"/>
    </row>
    <row r="88" spans="58:77" ht="18.75" customHeight="1">
      <c r="BF88" s="198"/>
      <c r="BG88" s="198"/>
      <c r="BH88" s="198"/>
      <c r="BI88" s="198"/>
      <c r="BJ88" s="198"/>
      <c r="BK88" s="198"/>
      <c r="BL88" s="198"/>
      <c r="BM88" s="198"/>
      <c r="BN88" s="198"/>
      <c r="BO88" s="198"/>
      <c r="BP88" s="198"/>
      <c r="BQ88" s="198"/>
      <c r="BR88" s="198"/>
      <c r="BY88" s="78"/>
    </row>
    <row r="89" spans="58:77" ht="18.75" customHeight="1">
      <c r="BF89" s="198"/>
      <c r="BG89" s="198"/>
      <c r="BH89" s="198"/>
      <c r="BI89" s="198"/>
      <c r="BJ89" s="198"/>
      <c r="BK89" s="198"/>
      <c r="BL89" s="198"/>
      <c r="BM89" s="198"/>
      <c r="BN89" s="198"/>
      <c r="BO89" s="198"/>
      <c r="BP89" s="198"/>
      <c r="BQ89" s="198"/>
      <c r="BR89" s="198"/>
      <c r="BY89" s="78"/>
    </row>
    <row r="90" spans="58:77" ht="18.75" customHeight="1">
      <c r="BY90" s="78"/>
    </row>
    <row r="91" spans="58:77" ht="18.75" customHeight="1">
      <c r="BY91" s="78"/>
    </row>
    <row r="92" spans="58:77" ht="18.75" customHeight="1">
      <c r="BY92" s="78"/>
    </row>
    <row r="93" spans="58:77" ht="18.75" customHeight="1">
      <c r="BY93" s="78"/>
    </row>
    <row r="94" spans="58:77" ht="18.75" customHeight="1">
      <c r="BY94" s="78"/>
    </row>
    <row r="95" spans="58:77" ht="18.75" customHeight="1">
      <c r="BY95" s="78"/>
    </row>
    <row r="96" spans="58:77" ht="18.75" customHeight="1">
      <c r="BY96" s="78"/>
    </row>
    <row r="97" spans="64:77" ht="18.75" customHeight="1">
      <c r="BY97" s="78"/>
    </row>
    <row r="98" spans="64:77" ht="18.75" customHeight="1">
      <c r="BY98" s="78"/>
    </row>
    <row r="99" spans="64:77" ht="18.75" customHeight="1">
      <c r="BY99" s="78"/>
    </row>
    <row r="100" spans="64:77" ht="18.75" customHeight="1">
      <c r="BY100" s="78"/>
    </row>
    <row r="101" spans="64:77" ht="18.75" customHeight="1">
      <c r="BL101" s="198"/>
      <c r="BM101" s="198"/>
      <c r="BN101" s="198"/>
      <c r="BO101" s="198"/>
      <c r="BP101" s="198"/>
      <c r="BQ101" s="198"/>
      <c r="BY101" s="78"/>
    </row>
    <row r="102" spans="64:77" ht="18.75" customHeight="1">
      <c r="BL102" s="198"/>
      <c r="BM102" s="198"/>
      <c r="BN102" s="198"/>
      <c r="BO102" s="198"/>
      <c r="BP102" s="198"/>
      <c r="BQ102" s="198"/>
      <c r="BY102" s="78"/>
    </row>
    <row r="103" spans="64:77" ht="18.75" customHeight="1">
      <c r="BL103" s="198"/>
      <c r="BM103" s="198"/>
      <c r="BN103" s="198"/>
      <c r="BO103" s="198"/>
      <c r="BP103" s="198"/>
      <c r="BQ103" s="198"/>
      <c r="BY103" s="78"/>
    </row>
    <row r="104" spans="64:77" ht="18.75" customHeight="1">
      <c r="BL104" s="198"/>
      <c r="BM104" s="198"/>
      <c r="BN104" s="198"/>
      <c r="BO104" s="198"/>
      <c r="BP104" s="198"/>
      <c r="BQ104" s="198"/>
      <c r="BY104" s="78"/>
    </row>
    <row r="105" spans="64:77" ht="18.75" customHeight="1">
      <c r="BL105" s="198"/>
      <c r="BM105" s="198"/>
      <c r="BN105" s="198"/>
      <c r="BO105" s="198"/>
      <c r="BP105" s="198"/>
      <c r="BQ105" s="198"/>
      <c r="BY105" s="78"/>
    </row>
    <row r="106" spans="64:77" ht="18.75" customHeight="1">
      <c r="BL106" s="198"/>
      <c r="BM106" s="198"/>
      <c r="BN106" s="198"/>
      <c r="BO106" s="198"/>
      <c r="BP106" s="198"/>
      <c r="BQ106" s="198"/>
      <c r="BY106" s="78"/>
    </row>
    <row r="107" spans="64:77" ht="18.75" customHeight="1">
      <c r="BL107" s="198"/>
      <c r="BM107" s="198"/>
      <c r="BN107" s="198"/>
      <c r="BO107" s="198"/>
      <c r="BP107" s="198"/>
      <c r="BQ107" s="198"/>
      <c r="BY107" s="78"/>
    </row>
    <row r="108" spans="64:77" ht="18.75" customHeight="1">
      <c r="BL108" s="198"/>
      <c r="BM108" s="198"/>
      <c r="BN108" s="198"/>
      <c r="BO108" s="198"/>
      <c r="BP108" s="198"/>
      <c r="BQ108" s="198"/>
      <c r="BY108" s="78"/>
    </row>
    <row r="109" spans="64:77" ht="18.75" customHeight="1">
      <c r="BL109" s="198"/>
      <c r="BM109" s="198"/>
      <c r="BN109" s="198"/>
      <c r="BO109" s="198"/>
      <c r="BP109" s="198"/>
      <c r="BQ109" s="198"/>
      <c r="BY109" s="78"/>
    </row>
    <row r="110" spans="64:77" ht="18.75" customHeight="1">
      <c r="BL110" s="198"/>
      <c r="BM110" s="198"/>
      <c r="BN110" s="198"/>
      <c r="BO110" s="198"/>
      <c r="BP110" s="198"/>
      <c r="BQ110" s="198"/>
      <c r="BY110" s="78"/>
    </row>
    <row r="111" spans="64:77" ht="18.75" customHeight="1">
      <c r="BL111" s="198"/>
      <c r="BM111" s="198"/>
      <c r="BN111" s="198"/>
      <c r="BO111" s="198"/>
      <c r="BP111" s="198"/>
      <c r="BQ111" s="198"/>
      <c r="BY111" s="78"/>
    </row>
    <row r="112" spans="64:77" ht="18.75" customHeight="1">
      <c r="BL112" s="198"/>
      <c r="BM112" s="198"/>
      <c r="BN112" s="198"/>
      <c r="BO112" s="198"/>
      <c r="BP112" s="198"/>
      <c r="BQ112" s="198"/>
      <c r="BY112" s="78"/>
    </row>
    <row r="113" spans="64:77" ht="18.75" customHeight="1">
      <c r="BL113" s="198"/>
      <c r="BM113" s="198"/>
      <c r="BN113" s="198"/>
      <c r="BO113" s="198"/>
      <c r="BP113" s="198"/>
      <c r="BQ113" s="198"/>
      <c r="BY113" s="78"/>
    </row>
    <row r="114" spans="64:77" ht="18.75" customHeight="1">
      <c r="BL114" s="198"/>
      <c r="BM114" s="198"/>
      <c r="BN114" s="198"/>
      <c r="BO114" s="198"/>
      <c r="BP114" s="198"/>
      <c r="BQ114" s="198"/>
      <c r="BY114" s="78"/>
    </row>
    <row r="115" spans="64:77" ht="18.75" customHeight="1">
      <c r="BL115" s="198"/>
      <c r="BM115" s="198"/>
      <c r="BN115" s="198"/>
      <c r="BO115" s="198"/>
      <c r="BP115" s="198"/>
      <c r="BQ115" s="198"/>
      <c r="BY115" s="78"/>
    </row>
    <row r="116" spans="64:77" ht="18.75" customHeight="1">
      <c r="BL116" s="198"/>
      <c r="BM116" s="198"/>
      <c r="BN116" s="198"/>
      <c r="BO116" s="198"/>
      <c r="BP116" s="198"/>
      <c r="BQ116" s="198"/>
      <c r="BY116" s="78"/>
    </row>
    <row r="117" spans="64:77" ht="18.75" customHeight="1">
      <c r="BL117" s="198"/>
      <c r="BM117" s="198"/>
      <c r="BN117" s="198"/>
      <c r="BO117" s="198"/>
      <c r="BP117" s="198"/>
      <c r="BQ117" s="198"/>
      <c r="BY117" s="78"/>
    </row>
    <row r="118" spans="64:77" ht="18.75" customHeight="1">
      <c r="BL118" s="198"/>
      <c r="BM118" s="198"/>
      <c r="BN118" s="198"/>
      <c r="BO118" s="198"/>
      <c r="BP118" s="198"/>
      <c r="BQ118" s="198"/>
      <c r="BY118" s="78"/>
    </row>
    <row r="119" spans="64:77" ht="18.75" customHeight="1">
      <c r="BL119" s="198"/>
      <c r="BM119" s="198"/>
      <c r="BN119" s="198"/>
      <c r="BO119" s="198"/>
      <c r="BP119" s="198"/>
      <c r="BQ119" s="198"/>
      <c r="BY119" s="78"/>
    </row>
    <row r="120" spans="64:77" ht="18.75" customHeight="1">
      <c r="BL120" s="198"/>
      <c r="BM120" s="198"/>
      <c r="BN120" s="198"/>
      <c r="BO120" s="198"/>
      <c r="BP120" s="198"/>
      <c r="BQ120" s="198"/>
      <c r="BY120" s="78"/>
    </row>
    <row r="121" spans="64:77" ht="18.75" customHeight="1">
      <c r="BL121" s="198"/>
      <c r="BM121" s="198"/>
      <c r="BN121" s="198"/>
      <c r="BO121" s="198"/>
      <c r="BP121" s="198"/>
      <c r="BQ121" s="198"/>
      <c r="BY121" s="78"/>
    </row>
    <row r="122" spans="64:77" ht="18.75" customHeight="1">
      <c r="BL122" s="198"/>
      <c r="BM122" s="198"/>
      <c r="BN122" s="198"/>
      <c r="BO122" s="198"/>
      <c r="BP122" s="198"/>
      <c r="BQ122" s="198"/>
      <c r="BY122" s="78"/>
    </row>
    <row r="123" spans="64:77" ht="18.75" customHeight="1">
      <c r="BL123" s="198"/>
      <c r="BM123" s="198"/>
      <c r="BN123" s="198"/>
      <c r="BO123" s="198"/>
      <c r="BP123" s="198"/>
      <c r="BQ123" s="198"/>
      <c r="BY123" s="78"/>
    </row>
    <row r="124" spans="64:77" ht="18.75" customHeight="1">
      <c r="BL124" s="198"/>
      <c r="BM124" s="198"/>
      <c r="BN124" s="198"/>
      <c r="BO124" s="198"/>
      <c r="BP124" s="198"/>
      <c r="BQ124" s="198"/>
      <c r="BY124" s="78"/>
    </row>
    <row r="125" spans="64:77" ht="18.75" customHeight="1">
      <c r="BL125" s="198"/>
      <c r="BM125" s="198"/>
      <c r="BN125" s="198"/>
      <c r="BO125" s="198"/>
      <c r="BP125" s="198"/>
      <c r="BQ125" s="198"/>
      <c r="BY125" s="78"/>
    </row>
    <row r="126" spans="64:77" ht="18.75" customHeight="1">
      <c r="BL126" s="198"/>
      <c r="BM126" s="198"/>
      <c r="BN126" s="198"/>
      <c r="BO126" s="198"/>
      <c r="BP126" s="198"/>
      <c r="BQ126" s="198"/>
      <c r="BY126" s="78"/>
    </row>
    <row r="127" spans="64:77" ht="18.75" customHeight="1">
      <c r="BL127" s="198"/>
      <c r="BM127" s="198"/>
      <c r="BN127" s="198"/>
      <c r="BO127" s="198"/>
      <c r="BP127" s="198"/>
      <c r="BQ127" s="198"/>
      <c r="BY127" s="78"/>
    </row>
    <row r="128" spans="64:77" ht="18.75" customHeight="1">
      <c r="BL128" s="198"/>
      <c r="BM128" s="198"/>
      <c r="BN128" s="198"/>
      <c r="BO128" s="198"/>
      <c r="BP128" s="198"/>
      <c r="BQ128" s="198"/>
      <c r="BY128" s="78"/>
    </row>
    <row r="129" spans="64:77" ht="18.75" customHeight="1">
      <c r="BL129" s="198"/>
      <c r="BM129" s="198"/>
      <c r="BN129" s="198"/>
      <c r="BO129" s="198"/>
      <c r="BP129" s="198"/>
      <c r="BQ129" s="198"/>
      <c r="BY129" s="78"/>
    </row>
    <row r="130" spans="64:77" ht="18.75" customHeight="1">
      <c r="BL130" s="198"/>
      <c r="BM130" s="198"/>
      <c r="BN130" s="198"/>
      <c r="BO130" s="198"/>
      <c r="BP130" s="198"/>
      <c r="BQ130" s="198"/>
      <c r="BY130" s="78"/>
    </row>
    <row r="131" spans="64:77" ht="18.75" customHeight="1">
      <c r="BL131" s="198"/>
      <c r="BM131" s="198"/>
      <c r="BN131" s="198"/>
      <c r="BO131" s="198"/>
      <c r="BP131" s="198"/>
      <c r="BQ131" s="198"/>
      <c r="BY131" s="78"/>
    </row>
    <row r="132" spans="64:77" ht="18.75" customHeight="1">
      <c r="BL132" s="198"/>
      <c r="BM132" s="198"/>
      <c r="BN132" s="198"/>
      <c r="BO132" s="198"/>
      <c r="BP132" s="198"/>
      <c r="BQ132" s="198"/>
      <c r="BY132" s="78"/>
    </row>
    <row r="133" spans="64:77" ht="18.75" customHeight="1">
      <c r="BL133" s="198"/>
      <c r="BM133" s="198"/>
      <c r="BN133" s="198"/>
      <c r="BO133" s="198"/>
      <c r="BP133" s="198"/>
      <c r="BQ133" s="198"/>
      <c r="BY133" s="78"/>
    </row>
    <row r="134" spans="64:77" ht="18.75" customHeight="1">
      <c r="BL134" s="198"/>
      <c r="BM134" s="198"/>
      <c r="BN134" s="198"/>
      <c r="BO134" s="198"/>
      <c r="BP134" s="198"/>
      <c r="BQ134" s="198"/>
      <c r="BY134" s="78"/>
    </row>
    <row r="135" spans="64:77" ht="18.75" customHeight="1">
      <c r="BL135" s="198"/>
      <c r="BM135" s="198"/>
      <c r="BN135" s="198"/>
      <c r="BO135" s="198"/>
      <c r="BP135" s="198"/>
      <c r="BQ135" s="198"/>
      <c r="BY135" s="78"/>
    </row>
    <row r="136" spans="64:77" ht="18.75" customHeight="1">
      <c r="BL136" s="198"/>
      <c r="BM136" s="198"/>
      <c r="BN136" s="198"/>
      <c r="BO136" s="198"/>
      <c r="BP136" s="198"/>
      <c r="BQ136" s="198"/>
      <c r="BY136" s="78"/>
    </row>
    <row r="137" spans="64:77" ht="18.75" customHeight="1">
      <c r="BL137" s="198"/>
      <c r="BM137" s="198"/>
      <c r="BN137" s="198"/>
      <c r="BO137" s="198"/>
      <c r="BP137" s="198"/>
      <c r="BQ137" s="198"/>
      <c r="BY137" s="78"/>
    </row>
    <row r="138" spans="64:77" ht="18.75" customHeight="1">
      <c r="BL138" s="198"/>
      <c r="BM138" s="198"/>
      <c r="BN138" s="198"/>
      <c r="BO138" s="198"/>
      <c r="BP138" s="198"/>
      <c r="BQ138" s="198"/>
      <c r="BY138" s="78"/>
    </row>
    <row r="139" spans="64:77" ht="18.75" customHeight="1">
      <c r="BL139" s="198"/>
      <c r="BM139" s="198"/>
      <c r="BN139" s="198"/>
      <c r="BO139" s="198"/>
      <c r="BP139" s="198"/>
      <c r="BQ139" s="198"/>
      <c r="BY139" s="78"/>
    </row>
    <row r="140" spans="64:77" ht="18.75" customHeight="1">
      <c r="BL140" s="198"/>
      <c r="BM140" s="198"/>
      <c r="BN140" s="198"/>
      <c r="BO140" s="198"/>
      <c r="BP140" s="198"/>
      <c r="BQ140" s="198"/>
      <c r="BY140" s="78"/>
    </row>
    <row r="141" spans="64:77" ht="18.75" customHeight="1">
      <c r="BL141" s="198"/>
      <c r="BM141" s="198"/>
      <c r="BN141" s="198"/>
      <c r="BO141" s="198"/>
      <c r="BP141" s="198"/>
      <c r="BQ141" s="198"/>
      <c r="BY141" s="78"/>
    </row>
    <row r="142" spans="64:77" ht="18.75" customHeight="1">
      <c r="BL142" s="198"/>
      <c r="BM142" s="198"/>
      <c r="BN142" s="198"/>
      <c r="BO142" s="198"/>
      <c r="BP142" s="198"/>
      <c r="BQ142" s="198"/>
      <c r="BY142" s="78"/>
    </row>
    <row r="143" spans="64:77" ht="18.75" customHeight="1">
      <c r="BL143" s="198"/>
      <c r="BM143" s="198"/>
      <c r="BN143" s="198"/>
      <c r="BO143" s="198"/>
      <c r="BP143" s="198"/>
      <c r="BQ143" s="198"/>
      <c r="BY143" s="78"/>
    </row>
    <row r="144" spans="64:77" ht="18.75" customHeight="1">
      <c r="BL144" s="198"/>
      <c r="BM144" s="198"/>
      <c r="BN144" s="198"/>
      <c r="BO144" s="198"/>
      <c r="BP144" s="198"/>
      <c r="BQ144" s="198"/>
      <c r="BY144" s="78"/>
    </row>
    <row r="145" spans="64:77" ht="18.75" customHeight="1">
      <c r="BL145" s="198"/>
      <c r="BM145" s="198"/>
      <c r="BN145" s="198"/>
      <c r="BO145" s="198"/>
      <c r="BP145" s="198"/>
      <c r="BQ145" s="198"/>
      <c r="BY145" s="78"/>
    </row>
    <row r="146" spans="64:77" ht="18.75" customHeight="1">
      <c r="BL146" s="198"/>
      <c r="BM146" s="198"/>
      <c r="BN146" s="198"/>
      <c r="BO146" s="198"/>
      <c r="BP146" s="198"/>
      <c r="BQ146" s="198"/>
      <c r="BY146" s="78"/>
    </row>
    <row r="147" spans="64:77" ht="18.75" customHeight="1">
      <c r="BL147" s="198"/>
      <c r="BM147" s="198"/>
      <c r="BN147" s="198"/>
      <c r="BO147" s="198"/>
      <c r="BP147" s="198"/>
      <c r="BQ147" s="198"/>
      <c r="BY147" s="78"/>
    </row>
    <row r="148" spans="64:77" ht="18.75" customHeight="1">
      <c r="BL148" s="198"/>
      <c r="BM148" s="198"/>
      <c r="BN148" s="198"/>
      <c r="BO148" s="198"/>
      <c r="BP148" s="198"/>
      <c r="BQ148" s="198"/>
      <c r="BY148" s="78"/>
    </row>
    <row r="149" spans="64:77" ht="18.75" customHeight="1">
      <c r="BL149" s="198"/>
      <c r="BM149" s="198"/>
      <c r="BN149" s="198"/>
      <c r="BO149" s="198"/>
      <c r="BP149" s="198"/>
      <c r="BQ149" s="198"/>
      <c r="BY149" s="78"/>
    </row>
    <row r="150" spans="64:77" ht="18.75" customHeight="1">
      <c r="BL150" s="198"/>
      <c r="BM150" s="198"/>
      <c r="BN150" s="198"/>
      <c r="BO150" s="198"/>
      <c r="BP150" s="198"/>
      <c r="BQ150" s="198"/>
      <c r="BY150" s="78"/>
    </row>
    <row r="151" spans="64:77" ht="18.75" customHeight="1">
      <c r="BL151" s="198"/>
      <c r="BM151" s="198"/>
      <c r="BN151" s="198"/>
      <c r="BO151" s="198"/>
      <c r="BP151" s="198"/>
      <c r="BQ151" s="198"/>
      <c r="BY151" s="78"/>
    </row>
    <row r="152" spans="64:77" ht="18.75" customHeight="1">
      <c r="BL152" s="198"/>
      <c r="BM152" s="198"/>
      <c r="BN152" s="198"/>
      <c r="BO152" s="198"/>
      <c r="BP152" s="198"/>
      <c r="BQ152" s="198"/>
      <c r="BY152" s="78"/>
    </row>
    <row r="153" spans="64:77" ht="18.75" customHeight="1">
      <c r="BL153" s="198"/>
      <c r="BM153" s="198"/>
      <c r="BN153" s="198"/>
      <c r="BO153" s="198"/>
      <c r="BP153" s="198"/>
      <c r="BQ153" s="198"/>
      <c r="BY153" s="78"/>
    </row>
    <row r="154" spans="64:77" ht="18.75" customHeight="1">
      <c r="BL154" s="198"/>
      <c r="BM154" s="198"/>
      <c r="BN154" s="198"/>
      <c r="BO154" s="198"/>
      <c r="BP154" s="198"/>
      <c r="BQ154" s="198"/>
      <c r="BY154" s="78"/>
    </row>
    <row r="155" spans="64:77" ht="18.75" customHeight="1">
      <c r="BL155" s="198"/>
      <c r="BM155" s="198"/>
      <c r="BN155" s="198"/>
      <c r="BO155" s="198"/>
      <c r="BP155" s="198"/>
      <c r="BQ155" s="198"/>
      <c r="BY155" s="78"/>
    </row>
    <row r="156" spans="64:77" ht="18.75" customHeight="1">
      <c r="BL156" s="198"/>
      <c r="BM156" s="198"/>
      <c r="BN156" s="198"/>
      <c r="BO156" s="198"/>
      <c r="BP156" s="198"/>
      <c r="BQ156" s="198"/>
      <c r="BY156" s="78"/>
    </row>
    <row r="157" spans="64:77" ht="18.75" customHeight="1">
      <c r="BL157" s="198"/>
      <c r="BM157" s="198"/>
      <c r="BN157" s="198"/>
      <c r="BO157" s="198"/>
      <c r="BP157" s="198"/>
      <c r="BQ157" s="198"/>
      <c r="BY157" s="78"/>
    </row>
    <row r="158" spans="64:77" ht="18.75" customHeight="1">
      <c r="BL158" s="198"/>
      <c r="BM158" s="198"/>
      <c r="BN158" s="198"/>
      <c r="BO158" s="198"/>
      <c r="BP158" s="198"/>
      <c r="BQ158" s="198"/>
      <c r="BY158" s="78"/>
    </row>
    <row r="159" spans="64:77" ht="18.75" customHeight="1">
      <c r="BL159" s="198"/>
      <c r="BM159" s="198"/>
      <c r="BN159" s="198"/>
      <c r="BO159" s="198"/>
      <c r="BP159" s="198"/>
      <c r="BQ159" s="198"/>
      <c r="BY159" s="78"/>
    </row>
    <row r="160" spans="64:77" ht="18.75" customHeight="1">
      <c r="BL160" s="198"/>
      <c r="BM160" s="198"/>
      <c r="BN160" s="198"/>
      <c r="BO160" s="198"/>
      <c r="BP160" s="198"/>
      <c r="BQ160" s="198"/>
      <c r="BY160" s="78"/>
    </row>
    <row r="161" spans="64:77" ht="18.75" customHeight="1">
      <c r="BL161" s="198"/>
      <c r="BM161" s="198"/>
      <c r="BN161" s="198"/>
      <c r="BO161" s="198"/>
      <c r="BP161" s="198"/>
      <c r="BQ161" s="198"/>
      <c r="BY161" s="78"/>
    </row>
    <row r="162" spans="64:77" ht="18.75" customHeight="1">
      <c r="BL162" s="198"/>
      <c r="BM162" s="198"/>
      <c r="BN162" s="198"/>
      <c r="BO162" s="198"/>
      <c r="BP162" s="198"/>
      <c r="BQ162" s="198"/>
      <c r="BY162" s="78"/>
    </row>
    <row r="163" spans="64:77" ht="18.75" customHeight="1">
      <c r="BL163" s="198"/>
      <c r="BM163" s="198"/>
      <c r="BN163" s="198"/>
      <c r="BO163" s="198"/>
      <c r="BP163" s="198"/>
      <c r="BQ163" s="198"/>
      <c r="BY163" s="78"/>
    </row>
    <row r="164" spans="64:77" ht="18.75" customHeight="1">
      <c r="BL164" s="198"/>
      <c r="BM164" s="198"/>
      <c r="BN164" s="198"/>
      <c r="BO164" s="198"/>
      <c r="BP164" s="198"/>
      <c r="BQ164" s="198"/>
      <c r="BY164" s="78"/>
    </row>
    <row r="165" spans="64:77" ht="18.75" customHeight="1">
      <c r="BL165" s="198"/>
      <c r="BM165" s="198"/>
      <c r="BN165" s="198"/>
      <c r="BO165" s="198"/>
      <c r="BP165" s="198"/>
      <c r="BQ165" s="198"/>
      <c r="BY165" s="78"/>
    </row>
    <row r="166" spans="64:77" ht="18.75" customHeight="1">
      <c r="BL166" s="198"/>
      <c r="BM166" s="198"/>
      <c r="BN166" s="198"/>
      <c r="BO166" s="198"/>
      <c r="BP166" s="198"/>
      <c r="BQ166" s="198"/>
      <c r="BY166" s="78"/>
    </row>
    <row r="167" spans="64:77" ht="18.75" customHeight="1">
      <c r="BL167" s="198"/>
      <c r="BM167" s="198"/>
      <c r="BN167" s="198"/>
      <c r="BO167" s="198"/>
      <c r="BP167" s="198"/>
      <c r="BQ167" s="198"/>
      <c r="BY167" s="78"/>
    </row>
    <row r="168" spans="64:77" ht="18.75" customHeight="1">
      <c r="BL168" s="198"/>
      <c r="BM168" s="198"/>
      <c r="BN168" s="198"/>
      <c r="BO168" s="198"/>
      <c r="BP168" s="198"/>
      <c r="BQ168" s="198"/>
      <c r="BY168" s="78"/>
    </row>
    <row r="169" spans="64:77" ht="18.75" customHeight="1">
      <c r="BL169" s="198"/>
      <c r="BM169" s="198"/>
      <c r="BN169" s="198"/>
      <c r="BO169" s="198"/>
      <c r="BP169" s="198"/>
      <c r="BQ169" s="198"/>
      <c r="BY169" s="78"/>
    </row>
    <row r="170" spans="64:77" ht="18.75" customHeight="1">
      <c r="BL170" s="198"/>
      <c r="BM170" s="198"/>
      <c r="BN170" s="198"/>
      <c r="BO170" s="198"/>
      <c r="BP170" s="198"/>
      <c r="BQ170" s="198"/>
      <c r="BY170" s="78"/>
    </row>
    <row r="171" spans="64:77" ht="18.75" customHeight="1">
      <c r="BL171" s="198"/>
      <c r="BM171" s="198"/>
      <c r="BN171" s="198"/>
      <c r="BO171" s="198"/>
      <c r="BP171" s="198"/>
      <c r="BQ171" s="198"/>
      <c r="BY171" s="78"/>
    </row>
    <row r="172" spans="64:77" ht="18.75" customHeight="1">
      <c r="BL172" s="198"/>
      <c r="BM172" s="198"/>
      <c r="BN172" s="198"/>
      <c r="BO172" s="198"/>
      <c r="BP172" s="198"/>
      <c r="BQ172" s="198"/>
      <c r="BY172" s="78"/>
    </row>
    <row r="173" spans="64:77" ht="18.75" customHeight="1">
      <c r="BL173" s="198"/>
      <c r="BM173" s="198"/>
      <c r="BN173" s="198"/>
      <c r="BO173" s="198"/>
      <c r="BP173" s="198"/>
      <c r="BQ173" s="198"/>
      <c r="BY173" s="78"/>
    </row>
    <row r="174" spans="64:77" ht="18.75" customHeight="1">
      <c r="BL174" s="198"/>
      <c r="BM174" s="198"/>
      <c r="BN174" s="198"/>
      <c r="BO174" s="198"/>
      <c r="BP174" s="198"/>
      <c r="BQ174" s="198"/>
      <c r="BY174" s="78"/>
    </row>
    <row r="175" spans="64:77" ht="18.75" customHeight="1">
      <c r="BL175" s="198"/>
      <c r="BM175" s="198"/>
      <c r="BN175" s="198"/>
      <c r="BO175" s="198"/>
      <c r="BP175" s="198"/>
      <c r="BQ175" s="198"/>
      <c r="BY175" s="78"/>
    </row>
    <row r="176" spans="64:77" ht="18.75" customHeight="1">
      <c r="BL176" s="198"/>
      <c r="BM176" s="198"/>
      <c r="BN176" s="198"/>
      <c r="BO176" s="198"/>
      <c r="BP176" s="198"/>
      <c r="BQ176" s="198"/>
      <c r="BY176" s="78"/>
    </row>
    <row r="177" spans="64:77" ht="18.75" customHeight="1">
      <c r="BL177" s="198"/>
      <c r="BM177" s="198"/>
      <c r="BN177" s="198"/>
      <c r="BO177" s="198"/>
      <c r="BP177" s="198"/>
      <c r="BQ177" s="198"/>
      <c r="BY177" s="78"/>
    </row>
    <row r="178" spans="64:77" ht="18.75" customHeight="1">
      <c r="BL178" s="198"/>
      <c r="BM178" s="198"/>
      <c r="BN178" s="198"/>
      <c r="BO178" s="198"/>
      <c r="BP178" s="198"/>
      <c r="BQ178" s="198"/>
      <c r="BY178" s="78"/>
    </row>
    <row r="179" spans="64:77" ht="18.75" customHeight="1">
      <c r="BL179" s="198"/>
      <c r="BM179" s="198"/>
      <c r="BN179" s="198"/>
      <c r="BO179" s="198"/>
      <c r="BP179" s="198"/>
      <c r="BQ179" s="198"/>
      <c r="BY179" s="78"/>
    </row>
    <row r="180" spans="64:77" ht="18.75" customHeight="1">
      <c r="BL180" s="198"/>
      <c r="BM180" s="198"/>
      <c r="BN180" s="198"/>
      <c r="BO180" s="198"/>
      <c r="BP180" s="198"/>
      <c r="BQ180" s="198"/>
      <c r="BY180" s="78"/>
    </row>
    <row r="181" spans="64:77" ht="18.75" customHeight="1">
      <c r="BL181" s="198"/>
      <c r="BM181" s="198"/>
      <c r="BN181" s="198"/>
      <c r="BO181" s="198"/>
      <c r="BP181" s="198"/>
      <c r="BQ181" s="198"/>
      <c r="BY181" s="78"/>
    </row>
    <row r="182" spans="64:77" ht="18.75" customHeight="1">
      <c r="BL182" s="198"/>
      <c r="BM182" s="198"/>
      <c r="BN182" s="198"/>
      <c r="BO182" s="198"/>
      <c r="BP182" s="198"/>
      <c r="BQ182" s="198"/>
      <c r="BY182" s="78"/>
    </row>
    <row r="183" spans="64:77" ht="18.75" customHeight="1">
      <c r="BL183" s="198"/>
      <c r="BM183" s="198"/>
      <c r="BN183" s="198"/>
      <c r="BO183" s="198"/>
      <c r="BP183" s="198"/>
      <c r="BQ183" s="198"/>
      <c r="BY183" s="78"/>
    </row>
    <row r="184" spans="64:77" ht="18.75" customHeight="1">
      <c r="BL184" s="198"/>
      <c r="BM184" s="198"/>
      <c r="BN184" s="198"/>
      <c r="BO184" s="198"/>
      <c r="BP184" s="198"/>
      <c r="BQ184" s="198"/>
      <c r="BY184" s="78"/>
    </row>
    <row r="185" spans="64:77" ht="18.75" customHeight="1">
      <c r="BL185" s="198"/>
      <c r="BM185" s="198"/>
      <c r="BN185" s="198"/>
      <c r="BO185" s="198"/>
      <c r="BP185" s="198"/>
      <c r="BQ185" s="198"/>
      <c r="BY185" s="78"/>
    </row>
    <row r="186" spans="64:77" ht="18.75" customHeight="1">
      <c r="BL186" s="198"/>
      <c r="BM186" s="198"/>
      <c r="BN186" s="198"/>
      <c r="BO186" s="198"/>
      <c r="BP186" s="198"/>
      <c r="BQ186" s="198"/>
      <c r="BY186" s="78"/>
    </row>
    <row r="187" spans="64:77" ht="18.75" customHeight="1">
      <c r="BL187" s="198"/>
      <c r="BM187" s="198"/>
      <c r="BN187" s="198"/>
      <c r="BO187" s="198"/>
      <c r="BP187" s="198"/>
      <c r="BQ187" s="198"/>
      <c r="BY187" s="78"/>
    </row>
    <row r="188" spans="64:77" ht="18.75" customHeight="1">
      <c r="BL188" s="198"/>
      <c r="BM188" s="198"/>
      <c r="BN188" s="198"/>
      <c r="BO188" s="198"/>
      <c r="BP188" s="198"/>
      <c r="BQ188" s="198"/>
      <c r="BY188" s="78"/>
    </row>
    <row r="189" spans="64:77" ht="18.75" customHeight="1">
      <c r="BL189" s="198"/>
      <c r="BM189" s="198"/>
      <c r="BN189" s="198"/>
      <c r="BO189" s="198"/>
      <c r="BP189" s="198"/>
      <c r="BQ189" s="198"/>
      <c r="BY189" s="78"/>
    </row>
    <row r="190" spans="64:77" ht="18.75" customHeight="1">
      <c r="BL190" s="198"/>
      <c r="BM190" s="198"/>
      <c r="BN190" s="198"/>
      <c r="BO190" s="198"/>
      <c r="BP190" s="198"/>
      <c r="BQ190" s="198"/>
      <c r="BY190" s="78"/>
    </row>
    <row r="191" spans="64:77" ht="18.75" customHeight="1">
      <c r="BL191" s="198"/>
      <c r="BM191" s="198"/>
      <c r="BN191" s="198"/>
      <c r="BO191" s="198"/>
      <c r="BP191" s="198"/>
      <c r="BQ191" s="198"/>
      <c r="BY191" s="78"/>
    </row>
    <row r="192" spans="64:77" ht="18.75" customHeight="1">
      <c r="BL192" s="198"/>
      <c r="BM192" s="198"/>
      <c r="BN192" s="198"/>
      <c r="BO192" s="198"/>
      <c r="BP192" s="198"/>
      <c r="BQ192" s="198"/>
      <c r="BY192" s="78"/>
    </row>
    <row r="193" spans="64:77" ht="18.75" customHeight="1">
      <c r="BL193" s="198"/>
      <c r="BM193" s="198"/>
      <c r="BN193" s="198"/>
      <c r="BO193" s="198"/>
      <c r="BP193" s="198"/>
      <c r="BQ193" s="198"/>
      <c r="BY193" s="78"/>
    </row>
    <row r="194" spans="64:77" ht="18.75" customHeight="1">
      <c r="BL194" s="198"/>
      <c r="BM194" s="198"/>
      <c r="BN194" s="198"/>
      <c r="BO194" s="198"/>
      <c r="BP194" s="198"/>
      <c r="BQ194" s="198"/>
      <c r="BY194" s="78"/>
    </row>
    <row r="195" spans="64:77" ht="18.75" customHeight="1">
      <c r="BL195" s="198"/>
      <c r="BM195" s="198"/>
      <c r="BN195" s="198"/>
      <c r="BO195" s="198"/>
      <c r="BP195" s="198"/>
      <c r="BQ195" s="198"/>
      <c r="BY195" s="78"/>
    </row>
    <row r="196" spans="64:77" ht="18.75" customHeight="1">
      <c r="BL196" s="198"/>
      <c r="BM196" s="198"/>
      <c r="BN196" s="198"/>
      <c r="BO196" s="198"/>
      <c r="BP196" s="198"/>
      <c r="BQ196" s="198"/>
      <c r="BY196" s="78"/>
    </row>
    <row r="197" spans="64:77" ht="18.75" customHeight="1">
      <c r="BL197" s="198"/>
      <c r="BM197" s="198"/>
      <c r="BN197" s="198"/>
      <c r="BO197" s="198"/>
      <c r="BP197" s="198"/>
      <c r="BQ197" s="198"/>
      <c r="BY197" s="78"/>
    </row>
    <row r="198" spans="64:77" ht="18.75" customHeight="1">
      <c r="BL198" s="198"/>
      <c r="BM198" s="198"/>
      <c r="BN198" s="198"/>
      <c r="BO198" s="198"/>
      <c r="BP198" s="198"/>
      <c r="BQ198" s="198"/>
      <c r="BY198" s="78"/>
    </row>
    <row r="199" spans="64:77" ht="18.75" customHeight="1">
      <c r="BL199" s="198"/>
      <c r="BM199" s="198"/>
      <c r="BN199" s="198"/>
      <c r="BO199" s="198"/>
      <c r="BP199" s="198"/>
      <c r="BQ199" s="198"/>
      <c r="BY199" s="78"/>
    </row>
    <row r="200" spans="64:77" ht="18.75" customHeight="1">
      <c r="BL200" s="198"/>
      <c r="BM200" s="198"/>
      <c r="BN200" s="198"/>
      <c r="BO200" s="198"/>
      <c r="BP200" s="198"/>
      <c r="BQ200" s="198"/>
      <c r="BY200" s="78"/>
    </row>
    <row r="201" spans="64:77" ht="18.75" customHeight="1">
      <c r="BL201" s="198"/>
      <c r="BM201" s="198"/>
      <c r="BN201" s="198"/>
      <c r="BO201" s="198"/>
      <c r="BP201" s="198"/>
      <c r="BQ201" s="198"/>
      <c r="BY201" s="78"/>
    </row>
    <row r="202" spans="64:77" ht="18.75" customHeight="1">
      <c r="BL202" s="198"/>
      <c r="BM202" s="198"/>
      <c r="BN202" s="198"/>
      <c r="BO202" s="198"/>
      <c r="BP202" s="198"/>
      <c r="BQ202" s="198"/>
      <c r="BY202" s="78"/>
    </row>
    <row r="203" spans="64:77" ht="18.75" customHeight="1">
      <c r="BL203" s="198"/>
      <c r="BM203" s="198"/>
      <c r="BN203" s="198"/>
      <c r="BO203" s="198"/>
      <c r="BP203" s="198"/>
      <c r="BQ203" s="198"/>
      <c r="BY203" s="78"/>
    </row>
    <row r="204" spans="64:77" ht="18.75" customHeight="1">
      <c r="BL204" s="198"/>
      <c r="BM204" s="198"/>
      <c r="BN204" s="198"/>
      <c r="BO204" s="198"/>
      <c r="BP204" s="198"/>
      <c r="BQ204" s="198"/>
      <c r="BY204" s="78"/>
    </row>
    <row r="205" spans="64:77" ht="18.75" customHeight="1">
      <c r="BL205" s="198"/>
      <c r="BM205" s="198"/>
      <c r="BN205" s="198"/>
      <c r="BO205" s="198"/>
      <c r="BP205" s="198"/>
      <c r="BQ205" s="198"/>
      <c r="BY205" s="78"/>
    </row>
    <row r="206" spans="64:77" ht="18.75" customHeight="1">
      <c r="BL206" s="198"/>
      <c r="BM206" s="198"/>
      <c r="BN206" s="198"/>
      <c r="BO206" s="198"/>
      <c r="BP206" s="198"/>
      <c r="BQ206" s="198"/>
      <c r="BY206" s="78"/>
    </row>
    <row r="207" spans="64:77" ht="18.75" customHeight="1">
      <c r="BL207" s="198"/>
      <c r="BM207" s="198"/>
      <c r="BN207" s="198"/>
      <c r="BO207" s="198"/>
      <c r="BP207" s="198"/>
      <c r="BQ207" s="198"/>
      <c r="BY207" s="78"/>
    </row>
    <row r="208" spans="64:77" ht="18.75" customHeight="1">
      <c r="BL208" s="198"/>
      <c r="BM208" s="198"/>
      <c r="BN208" s="198"/>
      <c r="BO208" s="198"/>
      <c r="BP208" s="198"/>
      <c r="BQ208" s="198"/>
      <c r="BY208" s="78"/>
    </row>
    <row r="209" spans="64:77" ht="18.75" customHeight="1">
      <c r="BL209" s="198"/>
      <c r="BM209" s="198"/>
      <c r="BN209" s="198"/>
      <c r="BO209" s="198"/>
      <c r="BP209" s="198"/>
      <c r="BQ209" s="198"/>
      <c r="BY209" s="78"/>
    </row>
    <row r="210" spans="64:77" ht="18.75" customHeight="1">
      <c r="BL210" s="198"/>
      <c r="BM210" s="198"/>
      <c r="BN210" s="198"/>
      <c r="BO210" s="198"/>
      <c r="BP210" s="198"/>
      <c r="BQ210" s="198"/>
      <c r="BY210" s="78"/>
    </row>
    <row r="211" spans="64:77" ht="18.75" customHeight="1">
      <c r="BL211" s="198"/>
      <c r="BM211" s="198"/>
      <c r="BN211" s="198"/>
      <c r="BO211" s="198"/>
      <c r="BP211" s="198"/>
      <c r="BQ211" s="198"/>
      <c r="BY211" s="78"/>
    </row>
    <row r="212" spans="64:77" ht="18.75" customHeight="1">
      <c r="BL212" s="198"/>
      <c r="BM212" s="198"/>
      <c r="BN212" s="198"/>
      <c r="BO212" s="198"/>
      <c r="BP212" s="198"/>
      <c r="BQ212" s="198"/>
      <c r="BY212" s="78"/>
    </row>
    <row r="213" spans="64:77" ht="18.75" customHeight="1">
      <c r="BL213" s="198"/>
      <c r="BM213" s="198"/>
      <c r="BN213" s="198"/>
      <c r="BO213" s="198"/>
      <c r="BP213" s="198"/>
      <c r="BQ213" s="198"/>
      <c r="BY213" s="78"/>
    </row>
    <row r="214" spans="64:77" ht="18.75" customHeight="1">
      <c r="BL214" s="198"/>
      <c r="BM214" s="198"/>
      <c r="BN214" s="198"/>
      <c r="BO214" s="198"/>
      <c r="BP214" s="198"/>
      <c r="BQ214" s="198"/>
      <c r="BY214" s="78"/>
    </row>
    <row r="215" spans="64:77" ht="18.75" customHeight="1">
      <c r="BL215" s="198"/>
      <c r="BM215" s="198"/>
      <c r="BN215" s="198"/>
      <c r="BO215" s="198"/>
      <c r="BP215" s="198"/>
      <c r="BQ215" s="198"/>
      <c r="BY215" s="78"/>
    </row>
    <row r="216" spans="64:77" ht="18.75" customHeight="1">
      <c r="BL216" s="198"/>
      <c r="BM216" s="198"/>
      <c r="BN216" s="198"/>
      <c r="BO216" s="198"/>
      <c r="BP216" s="198"/>
      <c r="BQ216" s="198"/>
      <c r="BY216" s="78"/>
    </row>
    <row r="217" spans="64:77" ht="18.75" customHeight="1">
      <c r="BL217" s="198"/>
      <c r="BM217" s="198"/>
      <c r="BN217" s="198"/>
      <c r="BO217" s="198"/>
      <c r="BP217" s="198"/>
      <c r="BQ217" s="198"/>
      <c r="BY217" s="78"/>
    </row>
    <row r="218" spans="64:77" ht="18.75" customHeight="1">
      <c r="BL218" s="198"/>
      <c r="BM218" s="198"/>
      <c r="BN218" s="198"/>
      <c r="BO218" s="198"/>
      <c r="BP218" s="198"/>
      <c r="BQ218" s="198"/>
      <c r="BY218" s="78"/>
    </row>
    <row r="219" spans="64:77" ht="18.75" customHeight="1">
      <c r="BL219" s="198"/>
      <c r="BM219" s="198"/>
      <c r="BN219" s="198"/>
      <c r="BO219" s="198"/>
      <c r="BP219" s="198"/>
      <c r="BQ219" s="198"/>
      <c r="BY219" s="78"/>
    </row>
    <row r="220" spans="64:77" ht="18.75" customHeight="1">
      <c r="BL220" s="198"/>
      <c r="BM220" s="198"/>
      <c r="BN220" s="198"/>
      <c r="BO220" s="198"/>
      <c r="BP220" s="198"/>
      <c r="BQ220" s="198"/>
      <c r="BY220" s="78"/>
    </row>
    <row r="221" spans="64:77" ht="18.75" customHeight="1">
      <c r="BL221" s="198"/>
      <c r="BM221" s="198"/>
      <c r="BN221" s="198"/>
      <c r="BO221" s="198"/>
      <c r="BP221" s="198"/>
      <c r="BQ221" s="198"/>
      <c r="BY221" s="78"/>
    </row>
    <row r="222" spans="64:77" ht="18.75" customHeight="1">
      <c r="BL222" s="198"/>
      <c r="BM222" s="198"/>
      <c r="BN222" s="198"/>
      <c r="BO222" s="198"/>
      <c r="BP222" s="198"/>
      <c r="BQ222" s="198"/>
      <c r="BY222" s="78"/>
    </row>
    <row r="223" spans="64:77" ht="18.75" customHeight="1">
      <c r="BL223" s="198"/>
      <c r="BM223" s="198"/>
      <c r="BN223" s="198"/>
      <c r="BO223" s="198"/>
      <c r="BP223" s="198"/>
      <c r="BQ223" s="198"/>
      <c r="BY223" s="78"/>
    </row>
    <row r="224" spans="64:77" ht="18.75" customHeight="1">
      <c r="BL224" s="198"/>
      <c r="BM224" s="198"/>
      <c r="BN224" s="198"/>
      <c r="BO224" s="198"/>
      <c r="BP224" s="198"/>
      <c r="BQ224" s="198"/>
      <c r="BY224" s="78"/>
    </row>
    <row r="225" spans="64:77" ht="18.75" customHeight="1">
      <c r="BL225" s="198"/>
      <c r="BM225" s="198"/>
      <c r="BN225" s="198"/>
      <c r="BO225" s="198"/>
      <c r="BP225" s="198"/>
      <c r="BQ225" s="198"/>
      <c r="BY225" s="78"/>
    </row>
    <row r="226" spans="64:77" ht="18.75" customHeight="1">
      <c r="BL226" s="198"/>
      <c r="BM226" s="198"/>
      <c r="BN226" s="198"/>
      <c r="BO226" s="198"/>
      <c r="BP226" s="198"/>
      <c r="BQ226" s="198"/>
      <c r="BY226" s="78"/>
    </row>
    <row r="227" spans="64:77" ht="18.75" customHeight="1">
      <c r="BL227" s="198"/>
      <c r="BM227" s="198"/>
      <c r="BN227" s="198"/>
      <c r="BO227" s="198"/>
      <c r="BP227" s="198"/>
      <c r="BQ227" s="198"/>
      <c r="BY227" s="78"/>
    </row>
    <row r="228" spans="64:77" ht="18.75" customHeight="1">
      <c r="BL228" s="198"/>
      <c r="BM228" s="198"/>
      <c r="BN228" s="198"/>
      <c r="BO228" s="198"/>
      <c r="BP228" s="198"/>
      <c r="BQ228" s="198"/>
      <c r="BY228" s="78"/>
    </row>
    <row r="229" spans="64:77" ht="18.75" customHeight="1">
      <c r="BL229" s="198"/>
      <c r="BM229" s="198"/>
      <c r="BN229" s="198"/>
      <c r="BO229" s="198"/>
      <c r="BP229" s="198"/>
      <c r="BQ229" s="198"/>
      <c r="BY229" s="78"/>
    </row>
    <row r="230" spans="64:77" ht="18.75" customHeight="1">
      <c r="BL230" s="198"/>
      <c r="BM230" s="198"/>
      <c r="BN230" s="198"/>
      <c r="BO230" s="198"/>
      <c r="BP230" s="198"/>
      <c r="BQ230" s="198"/>
      <c r="BY230" s="78"/>
    </row>
    <row r="231" spans="64:77" ht="18.75" customHeight="1">
      <c r="BL231" s="198"/>
      <c r="BM231" s="198"/>
      <c r="BN231" s="198"/>
      <c r="BO231" s="198"/>
      <c r="BP231" s="198"/>
      <c r="BQ231" s="198"/>
      <c r="BY231" s="78"/>
    </row>
    <row r="232" spans="64:77" ht="18.75" customHeight="1">
      <c r="BL232" s="198"/>
      <c r="BM232" s="198"/>
      <c r="BN232" s="198"/>
      <c r="BO232" s="198"/>
      <c r="BP232" s="198"/>
      <c r="BQ232" s="198"/>
      <c r="BY232" s="78"/>
    </row>
    <row r="233" spans="64:77" ht="18.75" customHeight="1">
      <c r="BL233" s="198"/>
      <c r="BM233" s="198"/>
      <c r="BN233" s="198"/>
      <c r="BO233" s="198"/>
      <c r="BP233" s="198"/>
      <c r="BQ233" s="198"/>
      <c r="BY233" s="78"/>
    </row>
    <row r="234" spans="64:77" ht="18.75" customHeight="1">
      <c r="BL234" s="198"/>
      <c r="BM234" s="198"/>
      <c r="BN234" s="198"/>
      <c r="BO234" s="198"/>
      <c r="BP234" s="198"/>
      <c r="BQ234" s="198"/>
      <c r="BY234" s="78"/>
    </row>
    <row r="235" spans="64:77" ht="18.75" customHeight="1">
      <c r="BL235" s="198"/>
      <c r="BM235" s="198"/>
      <c r="BN235" s="198"/>
      <c r="BO235" s="198"/>
      <c r="BP235" s="198"/>
      <c r="BQ235" s="198"/>
      <c r="BY235" s="78"/>
    </row>
    <row r="236" spans="64:77" ht="18.75" customHeight="1">
      <c r="BL236" s="198"/>
      <c r="BM236" s="198"/>
      <c r="BN236" s="198"/>
      <c r="BO236" s="198"/>
      <c r="BP236" s="198"/>
      <c r="BQ236" s="198"/>
      <c r="BY236" s="78"/>
    </row>
    <row r="237" spans="64:77" ht="18.75" customHeight="1">
      <c r="BL237" s="198"/>
      <c r="BM237" s="198"/>
      <c r="BN237" s="198"/>
      <c r="BO237" s="198"/>
      <c r="BP237" s="198"/>
      <c r="BQ237" s="198"/>
      <c r="BY237" s="78"/>
    </row>
    <row r="238" spans="64:77" ht="18.75" customHeight="1">
      <c r="BL238" s="198"/>
      <c r="BM238" s="198"/>
      <c r="BN238" s="198"/>
      <c r="BO238" s="198"/>
      <c r="BP238" s="198"/>
      <c r="BQ238" s="198"/>
      <c r="BY238" s="78"/>
    </row>
    <row r="239" spans="64:77" ht="18.75" customHeight="1">
      <c r="BL239" s="198"/>
      <c r="BM239" s="198"/>
      <c r="BN239" s="198"/>
      <c r="BO239" s="198"/>
      <c r="BP239" s="198"/>
      <c r="BQ239" s="198"/>
      <c r="BY239" s="78"/>
    </row>
    <row r="240" spans="64:77" ht="18.75" customHeight="1">
      <c r="BL240" s="198"/>
      <c r="BM240" s="198"/>
      <c r="BN240" s="198"/>
      <c r="BO240" s="198"/>
      <c r="BP240" s="198"/>
      <c r="BQ240" s="198"/>
      <c r="BY240" s="78"/>
    </row>
    <row r="241" spans="64:77" ht="18.75" customHeight="1">
      <c r="BL241" s="198"/>
      <c r="BM241" s="198"/>
      <c r="BN241" s="198"/>
      <c r="BO241" s="198"/>
      <c r="BP241" s="198"/>
      <c r="BQ241" s="198"/>
      <c r="BY241" s="78"/>
    </row>
    <row r="242" spans="64:77" ht="18.75" customHeight="1">
      <c r="BL242" s="198"/>
      <c r="BM242" s="198"/>
      <c r="BN242" s="198"/>
      <c r="BO242" s="198"/>
      <c r="BP242" s="198"/>
      <c r="BQ242" s="198"/>
      <c r="BY242" s="78"/>
    </row>
    <row r="243" spans="64:77" ht="18.75" customHeight="1">
      <c r="BL243" s="198"/>
      <c r="BM243" s="198"/>
      <c r="BN243" s="198"/>
      <c r="BO243" s="198"/>
      <c r="BP243" s="198"/>
      <c r="BQ243" s="198"/>
      <c r="BY243" s="78"/>
    </row>
    <row r="244" spans="64:77" ht="18.75" customHeight="1">
      <c r="BL244" s="198"/>
      <c r="BM244" s="198"/>
      <c r="BN244" s="198"/>
      <c r="BO244" s="198"/>
      <c r="BP244" s="198"/>
      <c r="BQ244" s="198"/>
      <c r="BY244" s="78"/>
    </row>
    <row r="245" spans="64:77" ht="18.75" customHeight="1">
      <c r="BL245" s="198"/>
      <c r="BM245" s="198"/>
      <c r="BN245" s="198"/>
      <c r="BO245" s="198"/>
      <c r="BP245" s="198"/>
      <c r="BQ245" s="198"/>
      <c r="BY245" s="78"/>
    </row>
    <row r="246" spans="64:77" ht="18.75" customHeight="1">
      <c r="BL246" s="198"/>
      <c r="BM246" s="198"/>
      <c r="BN246" s="198"/>
      <c r="BO246" s="198"/>
      <c r="BP246" s="198"/>
      <c r="BQ246" s="198"/>
      <c r="BY246" s="78"/>
    </row>
    <row r="247" spans="64:77" ht="18.75" customHeight="1">
      <c r="BL247" s="198"/>
      <c r="BM247" s="198"/>
      <c r="BN247" s="198"/>
      <c r="BO247" s="198"/>
      <c r="BP247" s="198"/>
      <c r="BQ247" s="198"/>
      <c r="BY247" s="78"/>
    </row>
    <row r="248" spans="64:77" ht="18.75" customHeight="1">
      <c r="BL248" s="198"/>
      <c r="BM248" s="198"/>
      <c r="BN248" s="198"/>
      <c r="BO248" s="198"/>
      <c r="BP248" s="198"/>
      <c r="BQ248" s="198"/>
      <c r="BY248" s="78"/>
    </row>
    <row r="249" spans="64:77" ht="18.75" customHeight="1">
      <c r="BL249" s="198"/>
      <c r="BM249" s="198"/>
      <c r="BN249" s="198"/>
      <c r="BO249" s="198"/>
      <c r="BP249" s="198"/>
      <c r="BQ249" s="198"/>
      <c r="BY249" s="78"/>
    </row>
    <row r="250" spans="64:77" ht="18.75" customHeight="1">
      <c r="BL250" s="198"/>
      <c r="BM250" s="198"/>
      <c r="BN250" s="198"/>
      <c r="BO250" s="198"/>
      <c r="BP250" s="198"/>
      <c r="BQ250" s="198"/>
      <c r="BY250" s="78"/>
    </row>
    <row r="251" spans="64:77" ht="18.75" customHeight="1">
      <c r="BL251" s="198"/>
      <c r="BM251" s="198"/>
      <c r="BN251" s="198"/>
      <c r="BO251" s="198"/>
      <c r="BP251" s="198"/>
      <c r="BQ251" s="198"/>
      <c r="BY251" s="78"/>
    </row>
    <row r="252" spans="64:77" ht="18.75" customHeight="1">
      <c r="BL252" s="198"/>
      <c r="BM252" s="198"/>
      <c r="BN252" s="198"/>
      <c r="BO252" s="198"/>
      <c r="BP252" s="198"/>
      <c r="BQ252" s="198"/>
      <c r="BY252" s="78"/>
    </row>
    <row r="253" spans="64:77" ht="18.75" customHeight="1">
      <c r="BL253" s="198"/>
      <c r="BM253" s="198"/>
      <c r="BN253" s="198"/>
      <c r="BO253" s="198"/>
      <c r="BP253" s="198"/>
      <c r="BQ253" s="198"/>
      <c r="BY253" s="78"/>
    </row>
    <row r="254" spans="64:77" ht="18.75" customHeight="1">
      <c r="BL254" s="198"/>
      <c r="BM254" s="198"/>
      <c r="BN254" s="198"/>
      <c r="BO254" s="198"/>
      <c r="BP254" s="198"/>
      <c r="BQ254" s="198"/>
      <c r="BY254" s="78"/>
    </row>
    <row r="255" spans="64:77" ht="18.75" customHeight="1">
      <c r="BL255" s="198"/>
      <c r="BM255" s="198"/>
      <c r="BN255" s="198"/>
      <c r="BO255" s="198"/>
      <c r="BP255" s="198"/>
      <c r="BQ255" s="198"/>
      <c r="BY255" s="78"/>
    </row>
    <row r="256" spans="64:77" ht="18.75" customHeight="1">
      <c r="BL256" s="198"/>
      <c r="BM256" s="198"/>
      <c r="BN256" s="198"/>
      <c r="BO256" s="198"/>
      <c r="BP256" s="198"/>
      <c r="BQ256" s="198"/>
      <c r="BY256" s="78"/>
    </row>
    <row r="257" spans="64:77" ht="18.75" customHeight="1">
      <c r="BL257" s="198"/>
      <c r="BM257" s="198"/>
      <c r="BN257" s="198"/>
      <c r="BO257" s="198"/>
      <c r="BP257" s="198"/>
      <c r="BQ257" s="198"/>
      <c r="BY257" s="78"/>
    </row>
    <row r="258" spans="64:77" ht="18.75" customHeight="1">
      <c r="BL258" s="198"/>
      <c r="BM258" s="198"/>
      <c r="BN258" s="198"/>
      <c r="BO258" s="198"/>
      <c r="BP258" s="198"/>
      <c r="BQ258" s="198"/>
      <c r="BY258" s="78"/>
    </row>
    <row r="259" spans="64:77" ht="18.75" customHeight="1">
      <c r="BL259" s="198"/>
      <c r="BM259" s="198"/>
      <c r="BN259" s="198"/>
      <c r="BO259" s="198"/>
      <c r="BP259" s="198"/>
      <c r="BQ259" s="198"/>
      <c r="BY259" s="78"/>
    </row>
    <row r="260" spans="64:77" ht="18.75" customHeight="1">
      <c r="BL260" s="198"/>
      <c r="BM260" s="198"/>
      <c r="BN260" s="198"/>
      <c r="BO260" s="198"/>
      <c r="BP260" s="198"/>
      <c r="BQ260" s="198"/>
      <c r="BY260" s="78"/>
    </row>
    <row r="261" spans="64:77" ht="18.75" customHeight="1">
      <c r="BL261" s="198"/>
      <c r="BM261" s="198"/>
      <c r="BN261" s="198"/>
      <c r="BO261" s="198"/>
      <c r="BP261" s="198"/>
      <c r="BQ261" s="198"/>
      <c r="BY261" s="78"/>
    </row>
    <row r="262" spans="64:77" ht="18.75" customHeight="1">
      <c r="BL262" s="198"/>
      <c r="BM262" s="198"/>
      <c r="BN262" s="198"/>
      <c r="BO262" s="198"/>
      <c r="BP262" s="198"/>
      <c r="BQ262" s="198"/>
      <c r="BY262" s="78"/>
    </row>
    <row r="263" spans="64:77" ht="18.75" customHeight="1">
      <c r="BL263" s="198"/>
      <c r="BM263" s="198"/>
      <c r="BN263" s="198"/>
      <c r="BO263" s="198"/>
      <c r="BP263" s="198"/>
      <c r="BQ263" s="198"/>
      <c r="BY263" s="78"/>
    </row>
    <row r="264" spans="64:77" ht="18.75" customHeight="1">
      <c r="BL264" s="198"/>
      <c r="BM264" s="198"/>
      <c r="BN264" s="198"/>
      <c r="BO264" s="198"/>
      <c r="BP264" s="198"/>
      <c r="BQ264" s="198"/>
      <c r="BY264" s="78"/>
    </row>
    <row r="265" spans="64:77" ht="18.75" customHeight="1">
      <c r="BL265" s="198"/>
      <c r="BM265" s="198"/>
      <c r="BN265" s="198"/>
      <c r="BO265" s="198"/>
      <c r="BP265" s="198"/>
      <c r="BQ265" s="198"/>
      <c r="BY265" s="78"/>
    </row>
    <row r="266" spans="64:77" ht="18.75" customHeight="1">
      <c r="BL266" s="198"/>
      <c r="BM266" s="198"/>
      <c r="BN266" s="198"/>
      <c r="BO266" s="198"/>
      <c r="BP266" s="198"/>
      <c r="BQ266" s="198"/>
      <c r="BY266" s="78"/>
    </row>
    <row r="267" spans="64:77" ht="18.75" customHeight="1">
      <c r="BL267" s="198"/>
      <c r="BM267" s="198"/>
      <c r="BN267" s="198"/>
      <c r="BO267" s="198"/>
      <c r="BP267" s="198"/>
      <c r="BQ267" s="198"/>
      <c r="BY267" s="78"/>
    </row>
    <row r="268" spans="64:77" ht="18.75" customHeight="1">
      <c r="BL268" s="198"/>
      <c r="BM268" s="198"/>
      <c r="BN268" s="198"/>
      <c r="BO268" s="198"/>
      <c r="BP268" s="198"/>
      <c r="BQ268" s="198"/>
      <c r="BY268" s="78"/>
    </row>
    <row r="269" spans="64:77" ht="18.75" customHeight="1">
      <c r="BL269" s="198"/>
      <c r="BM269" s="198"/>
      <c r="BN269" s="198"/>
      <c r="BO269" s="198"/>
      <c r="BP269" s="198"/>
      <c r="BQ269" s="198"/>
      <c r="BY269" s="78"/>
    </row>
    <row r="270" spans="64:77" ht="18.75" customHeight="1">
      <c r="BL270" s="198"/>
      <c r="BM270" s="198"/>
      <c r="BN270" s="198"/>
      <c r="BO270" s="198"/>
      <c r="BP270" s="198"/>
      <c r="BQ270" s="198"/>
      <c r="BY270" s="78"/>
    </row>
    <row r="271" spans="64:77" ht="18.75" customHeight="1">
      <c r="BL271" s="198"/>
      <c r="BM271" s="198"/>
      <c r="BN271" s="198"/>
      <c r="BO271" s="198"/>
      <c r="BP271" s="198"/>
      <c r="BQ271" s="198"/>
      <c r="BY271" s="78"/>
    </row>
    <row r="272" spans="64:77" ht="18.75" customHeight="1">
      <c r="BL272" s="198"/>
      <c r="BM272" s="198"/>
      <c r="BN272" s="198"/>
      <c r="BO272" s="198"/>
      <c r="BP272" s="198"/>
      <c r="BQ272" s="198"/>
      <c r="BY272" s="78"/>
    </row>
    <row r="273" spans="64:77" ht="18.75" customHeight="1">
      <c r="BL273" s="198"/>
      <c r="BM273" s="198"/>
      <c r="BN273" s="198"/>
      <c r="BO273" s="198"/>
      <c r="BP273" s="198"/>
      <c r="BQ273" s="198"/>
      <c r="BY273" s="78"/>
    </row>
    <row r="274" spans="64:77" ht="18.75" customHeight="1">
      <c r="BL274" s="198"/>
      <c r="BM274" s="198"/>
      <c r="BN274" s="198"/>
      <c r="BO274" s="198"/>
      <c r="BP274" s="198"/>
      <c r="BQ274" s="198"/>
      <c r="BY274" s="78"/>
    </row>
    <row r="275" spans="64:77" ht="18.75" customHeight="1">
      <c r="BL275" s="198"/>
      <c r="BM275" s="198"/>
      <c r="BN275" s="198"/>
      <c r="BO275" s="198"/>
      <c r="BP275" s="198"/>
      <c r="BQ275" s="198"/>
      <c r="BY275" s="78"/>
    </row>
    <row r="276" spans="64:77" ht="18.75" customHeight="1">
      <c r="BL276" s="198"/>
      <c r="BM276" s="198"/>
      <c r="BN276" s="198"/>
      <c r="BO276" s="198"/>
      <c r="BP276" s="198"/>
      <c r="BQ276" s="198"/>
      <c r="BY276" s="78"/>
    </row>
    <row r="277" spans="64:77" ht="18.75" customHeight="1">
      <c r="BL277" s="198"/>
      <c r="BM277" s="198"/>
      <c r="BN277" s="198"/>
      <c r="BO277" s="198"/>
      <c r="BP277" s="198"/>
      <c r="BQ277" s="198"/>
      <c r="BY277" s="78"/>
    </row>
    <row r="278" spans="64:77" ht="18.75" customHeight="1">
      <c r="BL278" s="198"/>
      <c r="BM278" s="198"/>
      <c r="BN278" s="198"/>
      <c r="BO278" s="198"/>
      <c r="BP278" s="198"/>
      <c r="BQ278" s="198"/>
      <c r="BY278" s="78"/>
    </row>
    <row r="279" spans="64:77" ht="18.75" customHeight="1">
      <c r="BL279" s="198"/>
      <c r="BM279" s="198"/>
      <c r="BN279" s="198"/>
      <c r="BO279" s="198"/>
      <c r="BP279" s="198"/>
      <c r="BQ279" s="198"/>
      <c r="BY279" s="78"/>
    </row>
    <row r="280" spans="64:77" ht="18.75" customHeight="1">
      <c r="BL280" s="198"/>
      <c r="BM280" s="198"/>
      <c r="BN280" s="198"/>
      <c r="BO280" s="198"/>
      <c r="BP280" s="198"/>
      <c r="BQ280" s="198"/>
      <c r="BY280" s="78"/>
    </row>
    <row r="281" spans="64:77" ht="18.75" customHeight="1">
      <c r="BL281" s="198"/>
      <c r="BM281" s="198"/>
      <c r="BN281" s="198"/>
      <c r="BO281" s="198"/>
      <c r="BP281" s="198"/>
      <c r="BQ281" s="198"/>
      <c r="BY281" s="78"/>
    </row>
    <row r="282" spans="64:77" ht="18.75" customHeight="1">
      <c r="BL282" s="198"/>
      <c r="BM282" s="198"/>
      <c r="BN282" s="198"/>
      <c r="BO282" s="198"/>
      <c r="BP282" s="198"/>
      <c r="BQ282" s="198"/>
      <c r="BY282" s="78"/>
    </row>
    <row r="283" spans="64:77" ht="18.75" customHeight="1">
      <c r="BL283" s="198"/>
      <c r="BM283" s="198"/>
      <c r="BN283" s="198"/>
      <c r="BO283" s="198"/>
      <c r="BP283" s="198"/>
      <c r="BQ283" s="198"/>
      <c r="BY283" s="78"/>
    </row>
    <row r="284" spans="64:77" ht="18.75" customHeight="1">
      <c r="BL284" s="198"/>
      <c r="BM284" s="198"/>
      <c r="BN284" s="198"/>
      <c r="BO284" s="198"/>
      <c r="BP284" s="198"/>
      <c r="BQ284" s="198"/>
      <c r="BY284" s="78"/>
    </row>
    <row r="285" spans="64:77" ht="18.75" customHeight="1">
      <c r="BL285" s="198"/>
      <c r="BM285" s="198"/>
      <c r="BN285" s="198"/>
      <c r="BO285" s="198"/>
      <c r="BP285" s="198"/>
      <c r="BQ285" s="198"/>
      <c r="BY285" s="78"/>
    </row>
    <row r="286" spans="64:77" ht="18.75" customHeight="1">
      <c r="BL286" s="198"/>
      <c r="BM286" s="198"/>
      <c r="BN286" s="198"/>
      <c r="BO286" s="198"/>
      <c r="BP286" s="198"/>
      <c r="BQ286" s="198"/>
      <c r="BY286" s="78"/>
    </row>
    <row r="287" spans="64:77" ht="18.75" customHeight="1">
      <c r="BL287" s="198"/>
      <c r="BM287" s="198"/>
      <c r="BN287" s="198"/>
      <c r="BO287" s="198"/>
      <c r="BP287" s="198"/>
      <c r="BQ287" s="198"/>
      <c r="BY287" s="78"/>
    </row>
    <row r="288" spans="64:77" ht="18.75" customHeight="1">
      <c r="BL288" s="198"/>
      <c r="BM288" s="198"/>
      <c r="BN288" s="198"/>
      <c r="BO288" s="198"/>
      <c r="BP288" s="198"/>
      <c r="BQ288" s="198"/>
      <c r="BY288" s="78"/>
    </row>
    <row r="289" spans="64:77" ht="18.75" customHeight="1">
      <c r="BL289" s="198"/>
      <c r="BM289" s="198"/>
      <c r="BN289" s="198"/>
      <c r="BO289" s="198"/>
      <c r="BP289" s="198"/>
      <c r="BQ289" s="198"/>
      <c r="BY289" s="78"/>
    </row>
    <row r="290" spans="64:77" ht="18.75" customHeight="1">
      <c r="BL290" s="198"/>
      <c r="BM290" s="198"/>
      <c r="BN290" s="198"/>
      <c r="BO290" s="198"/>
      <c r="BP290" s="198"/>
      <c r="BQ290" s="198"/>
      <c r="BY290" s="78"/>
    </row>
    <row r="291" spans="64:77" ht="18.75" customHeight="1">
      <c r="BL291" s="198"/>
      <c r="BM291" s="198"/>
      <c r="BN291" s="198"/>
      <c r="BO291" s="198"/>
      <c r="BP291" s="198"/>
      <c r="BQ291" s="198"/>
      <c r="BY291" s="78"/>
    </row>
    <row r="292" spans="64:77" ht="18.75" customHeight="1">
      <c r="BL292" s="198"/>
      <c r="BM292" s="198"/>
      <c r="BN292" s="198"/>
      <c r="BO292" s="198"/>
      <c r="BP292" s="198"/>
      <c r="BQ292" s="198"/>
      <c r="BY292" s="78"/>
    </row>
    <row r="293" spans="64:77" ht="18.75" customHeight="1">
      <c r="BL293" s="198"/>
      <c r="BM293" s="198"/>
      <c r="BN293" s="198"/>
      <c r="BO293" s="198"/>
      <c r="BP293" s="198"/>
      <c r="BQ293" s="198"/>
      <c r="BY293" s="78"/>
    </row>
    <row r="294" spans="64:77" ht="18.75" customHeight="1">
      <c r="BL294" s="198"/>
      <c r="BM294" s="198"/>
      <c r="BN294" s="198"/>
      <c r="BO294" s="198"/>
      <c r="BP294" s="198"/>
      <c r="BQ294" s="198"/>
      <c r="BY294" s="78"/>
    </row>
    <row r="295" spans="64:77" ht="18.75" customHeight="1">
      <c r="BL295" s="198"/>
      <c r="BM295" s="198"/>
      <c r="BN295" s="198"/>
      <c r="BO295" s="198"/>
      <c r="BP295" s="198"/>
      <c r="BQ295" s="198"/>
      <c r="BY295" s="78"/>
    </row>
    <row r="296" spans="64:77" ht="18.75" customHeight="1">
      <c r="BL296" s="198"/>
      <c r="BM296" s="198"/>
      <c r="BN296" s="198"/>
      <c r="BO296" s="198"/>
      <c r="BP296" s="198"/>
      <c r="BQ296" s="198"/>
      <c r="BY296" s="78"/>
    </row>
    <row r="297" spans="64:77" ht="18.75" customHeight="1">
      <c r="BL297" s="198"/>
      <c r="BM297" s="198"/>
      <c r="BN297" s="198"/>
      <c r="BO297" s="198"/>
      <c r="BP297" s="198"/>
      <c r="BQ297" s="198"/>
      <c r="BY297" s="78"/>
    </row>
    <row r="298" spans="64:77" ht="18.75" customHeight="1">
      <c r="BL298" s="198"/>
      <c r="BM298" s="198"/>
      <c r="BN298" s="198"/>
      <c r="BO298" s="198"/>
      <c r="BP298" s="198"/>
      <c r="BQ298" s="198"/>
      <c r="BY298" s="78"/>
    </row>
    <row r="299" spans="64:77" ht="18.75" customHeight="1">
      <c r="BL299" s="198"/>
      <c r="BM299" s="198"/>
      <c r="BN299" s="198"/>
      <c r="BO299" s="198"/>
      <c r="BP299" s="198"/>
      <c r="BQ299" s="198"/>
      <c r="BY299" s="78"/>
    </row>
    <row r="300" spans="64:77" ht="18.75" customHeight="1">
      <c r="BL300" s="198"/>
      <c r="BM300" s="198"/>
      <c r="BN300" s="198"/>
      <c r="BO300" s="198"/>
      <c r="BP300" s="198"/>
      <c r="BQ300" s="198"/>
      <c r="BY300" s="78"/>
    </row>
    <row r="301" spans="64:77" ht="18.75" customHeight="1">
      <c r="BL301" s="198"/>
      <c r="BM301" s="198"/>
      <c r="BN301" s="198"/>
      <c r="BO301" s="198"/>
      <c r="BP301" s="198"/>
      <c r="BQ301" s="198"/>
      <c r="BY301" s="78"/>
    </row>
    <row r="302" spans="64:77" ht="18.75" customHeight="1">
      <c r="BL302" s="198"/>
      <c r="BM302" s="198"/>
      <c r="BN302" s="198"/>
      <c r="BO302" s="198"/>
      <c r="BP302" s="198"/>
      <c r="BQ302" s="198"/>
      <c r="BY302" s="78"/>
    </row>
    <row r="303" spans="64:77" ht="18.75" customHeight="1">
      <c r="BL303" s="198"/>
      <c r="BM303" s="198"/>
      <c r="BN303" s="198"/>
      <c r="BO303" s="198"/>
      <c r="BP303" s="198"/>
      <c r="BQ303" s="198"/>
      <c r="BY303" s="78"/>
    </row>
    <row r="304" spans="64:77" ht="18.75" customHeight="1">
      <c r="BL304" s="198"/>
      <c r="BM304" s="198"/>
      <c r="BN304" s="198"/>
      <c r="BO304" s="198"/>
      <c r="BP304" s="198"/>
      <c r="BQ304" s="198"/>
      <c r="BY304" s="78"/>
    </row>
    <row r="305" spans="64:77" ht="18.75" customHeight="1">
      <c r="BL305" s="198"/>
      <c r="BM305" s="198"/>
      <c r="BN305" s="198"/>
      <c r="BO305" s="198"/>
      <c r="BP305" s="198"/>
      <c r="BQ305" s="198"/>
      <c r="BY305" s="78"/>
    </row>
    <row r="306" spans="64:77" ht="18.75" customHeight="1">
      <c r="BL306" s="198"/>
      <c r="BM306" s="198"/>
      <c r="BN306" s="198"/>
      <c r="BO306" s="198"/>
      <c r="BP306" s="198"/>
      <c r="BQ306" s="198"/>
      <c r="BY306" s="78"/>
    </row>
    <row r="307" spans="64:77" ht="18.75" customHeight="1">
      <c r="BL307" s="198"/>
      <c r="BM307" s="198"/>
      <c r="BN307" s="198"/>
      <c r="BO307" s="198"/>
      <c r="BP307" s="198"/>
      <c r="BQ307" s="198"/>
      <c r="BY307" s="78"/>
    </row>
    <row r="308" spans="64:77" ht="18.75" customHeight="1">
      <c r="BL308" s="198"/>
      <c r="BM308" s="198"/>
      <c r="BN308" s="198"/>
      <c r="BO308" s="198"/>
      <c r="BP308" s="198"/>
      <c r="BQ308" s="198"/>
      <c r="BY308" s="78"/>
    </row>
    <row r="309" spans="64:77" ht="18.75" customHeight="1">
      <c r="BL309" s="198"/>
      <c r="BM309" s="198"/>
      <c r="BN309" s="198"/>
      <c r="BO309" s="198"/>
      <c r="BP309" s="198"/>
      <c r="BQ309" s="198"/>
      <c r="BY309" s="78"/>
    </row>
    <row r="310" spans="64:77" ht="18.75" customHeight="1">
      <c r="BL310" s="198"/>
      <c r="BM310" s="198"/>
      <c r="BN310" s="198"/>
      <c r="BO310" s="198"/>
      <c r="BP310" s="198"/>
      <c r="BQ310" s="198"/>
      <c r="BY310" s="78"/>
    </row>
    <row r="311" spans="64:77" ht="18.75" customHeight="1">
      <c r="BL311" s="198"/>
      <c r="BM311" s="198"/>
      <c r="BN311" s="198"/>
      <c r="BO311" s="198"/>
      <c r="BP311" s="198"/>
      <c r="BQ311" s="198"/>
      <c r="BY311" s="78"/>
    </row>
    <row r="312" spans="64:77" ht="18.75" customHeight="1">
      <c r="BL312" s="198"/>
      <c r="BM312" s="198"/>
      <c r="BN312" s="198"/>
      <c r="BO312" s="198"/>
      <c r="BP312" s="198"/>
      <c r="BQ312" s="198"/>
      <c r="BY312" s="78"/>
    </row>
  </sheetData>
  <mergeCells count="1">
    <mergeCell ref="AY6:AY9"/>
  </mergeCells>
  <phoneticPr fontId="2" type="noConversion"/>
  <pageMargins left="0.75" right="0.75" top="0.51" bottom="1" header="0.5" footer="0.5"/>
  <pageSetup scale="67" fitToWidth="24" orientation="landscape" r:id="rId1"/>
  <headerFooter alignWithMargins="0">
    <oddFooter>&amp;L&amp;D&amp;C&amp;A&amp;R&amp;P of &amp;N</oddFooter>
  </headerFooter>
  <colBreaks count="4" manualBreakCount="4">
    <brk id="9" max="32" man="1"/>
    <brk id="20" max="32" man="1"/>
    <brk id="61" max="32" man="1"/>
    <brk id="69" max="3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tabColor rgb="FF92D050"/>
  </sheetPr>
  <dimension ref="A1:J88"/>
  <sheetViews>
    <sheetView workbookViewId="0">
      <selection activeCell="F26" sqref="F26"/>
    </sheetView>
  </sheetViews>
  <sheetFormatPr defaultColWidth="9.140625" defaultRowHeight="12.75"/>
  <cols>
    <col min="1" max="1" width="4.5703125" style="8" customWidth="1"/>
    <col min="2" max="2" width="42.5703125" style="8" bestFit="1" customWidth="1"/>
    <col min="3" max="3" width="22.7109375" style="8" bestFit="1" customWidth="1"/>
    <col min="4" max="4" width="23" style="8" bestFit="1" customWidth="1"/>
    <col min="5" max="5" width="21.5703125" style="8" bestFit="1" customWidth="1"/>
    <col min="6" max="6" width="14.7109375" style="8" customWidth="1"/>
    <col min="7" max="7" width="20.42578125" style="8" bestFit="1" customWidth="1"/>
    <col min="8" max="8" width="19.140625" style="8" bestFit="1" customWidth="1"/>
    <col min="9" max="9" width="12.28515625" style="8" bestFit="1" customWidth="1"/>
    <col min="10" max="10" width="2" style="8" customWidth="1"/>
    <col min="11" max="11" width="12.5703125" style="8" bestFit="1" customWidth="1"/>
    <col min="12" max="12" width="14.42578125" style="8" bestFit="1" customWidth="1"/>
    <col min="13" max="13" width="14.7109375" style="8" bestFit="1" customWidth="1"/>
    <col min="14" max="14" width="12" style="8" bestFit="1" customWidth="1"/>
    <col min="15" max="16384" width="9.140625" style="8"/>
  </cols>
  <sheetData>
    <row r="1" spans="1:10" s="6" customFormat="1" ht="18">
      <c r="A1" s="504" t="str">
        <f>"Wyoming "&amp;D3</f>
        <v>Wyoming 2026</v>
      </c>
      <c r="B1" s="504"/>
      <c r="C1" s="504"/>
      <c r="D1" s="504"/>
      <c r="E1" s="504"/>
      <c r="F1" s="504"/>
      <c r="G1" s="504"/>
      <c r="H1" s="504"/>
      <c r="I1" s="504"/>
    </row>
    <row r="3" spans="1:10">
      <c r="A3" s="7"/>
      <c r="B3" s="7"/>
      <c r="C3" s="34">
        <f>'Weston Value'!C35</f>
        <v>2025</v>
      </c>
      <c r="D3" s="34">
        <f>'Weston Value'!D35</f>
        <v>2026</v>
      </c>
      <c r="E3" s="34">
        <f>$C$3</f>
        <v>2025</v>
      </c>
      <c r="F3" s="34">
        <f>$D$3</f>
        <v>2026</v>
      </c>
      <c r="G3" s="7"/>
      <c r="H3" s="7"/>
      <c r="I3" s="7">
        <f>$D$3</f>
        <v>2026</v>
      </c>
    </row>
    <row r="4" spans="1:10">
      <c r="A4" s="7"/>
      <c r="B4" s="7"/>
      <c r="C4" s="34" t="s">
        <v>57</v>
      </c>
      <c r="D4" s="34" t="s">
        <v>57</v>
      </c>
      <c r="E4" s="34" t="s">
        <v>3</v>
      </c>
      <c r="F4" s="34" t="s">
        <v>3</v>
      </c>
      <c r="G4" s="7" t="s">
        <v>55</v>
      </c>
      <c r="H4" s="7" t="s">
        <v>5</v>
      </c>
      <c r="I4" s="7" t="s">
        <v>6</v>
      </c>
    </row>
    <row r="5" spans="1:10">
      <c r="A5" s="9" t="s">
        <v>12</v>
      </c>
      <c r="B5" s="9" t="s">
        <v>13</v>
      </c>
      <c r="C5" s="35" t="s">
        <v>7</v>
      </c>
      <c r="D5" s="35" t="s">
        <v>7</v>
      </c>
      <c r="E5" s="35" t="s">
        <v>7</v>
      </c>
      <c r="F5" s="35" t="s">
        <v>7</v>
      </c>
      <c r="G5" s="9" t="s">
        <v>8</v>
      </c>
      <c r="H5" s="9" t="s">
        <v>56</v>
      </c>
      <c r="I5" s="9" t="s">
        <v>9</v>
      </c>
    </row>
    <row r="6" spans="1:10">
      <c r="A6" s="8" t="s">
        <v>15</v>
      </c>
      <c r="B6" s="10" t="s">
        <v>65</v>
      </c>
      <c r="C6" s="280">
        <f>SUM('Albany Value'!C6+'Big Horn Value'!C6+'Crook Value'!C6+'Converse Value'!C6+'Campbell Value'!C6+'Carbon Value'!C6+'Fremont Value'!C6+'Hot Springs Value'!C6+'Johnson Value'!C6+'Lincoln Value'!C6+'Laramie Value'!C6+'Natrona Value'!C6+'Niobrara Value'!C6+'Park Value'!C6+'Sheridan Value'!C6+'Sweetwater Value'!C6+'Sublette Value'!C6+'Teton Value'!C6+'Uinta Value'!C6+'Weston Value'!C6+'Washakie Value'!C6+'Goshen Value'!C6+'Platte Value'!C6)</f>
        <v>4553179663.2600002</v>
      </c>
      <c r="D6" s="280">
        <f>SUM('Albany Value'!D6+'Big Horn Value'!D6+'Crook Value'!D6+'Converse Value'!D6+'Campbell Value'!D6+'Carbon Value'!D6+'Fremont Value'!D6+'Hot Springs Value'!D6+'Johnson Value'!D6+'Lincoln Value'!D6+'Laramie Value'!D6+'Natrona Value'!D6+'Niobrara Value'!D6+'Park Value'!D6+'Sheridan Value'!D6+'Sweetwater Value'!D6+'Sublette Value'!D6+'Teton Value'!D6+'Uinta Value'!D6+'Weston Value'!D6+'Washakie Value'!D6+'Goshen Value'!D6+'Platte Value'!D6)</f>
        <v>4053053888.9200001</v>
      </c>
      <c r="E6" s="280">
        <f>SUM('Albany Value'!E6+'Big Horn Value'!E6+'Crook Value'!E6+'Converse Value'!E6+'Campbell Value'!E6+'Carbon Value'!E6+'Fremont Value'!E6+'Hot Springs Value'!E6+'Johnson Value'!E6+'Lincoln Value'!E6+'Laramie Value'!E6+'Natrona Value'!E6+'Niobrara Value'!E6+'Park Value'!E6+'Sheridan Value'!E6+'Sweetwater Value'!E6+'Sublette Value'!E6+'Teton Value'!E6+'Uinta Value'!E6+'Weston Value'!E6+'Washakie Value'!E6+'Goshen Value'!E6+'Platte Value'!E6)</f>
        <v>432553245</v>
      </c>
      <c r="F6" s="280">
        <f>SUM('Albany Value'!F6+'Big Horn Value'!F6+'Crook Value'!F6+'Converse Value'!F6+'Campbell Value'!F6+'Carbon Value'!F6+'Fremont Value'!F6+'Hot Springs Value'!F6+'Johnson Value'!F6+'Lincoln Value'!F6+'Laramie Value'!F6+'Natrona Value'!F6+'Niobrara Value'!F6+'Park Value'!F6+'Sheridan Value'!F6+'Sweetwater Value'!F6+'Sublette Value'!F6+'Teton Value'!F6+'Uinta Value'!F6+'Weston Value'!F6+'Washakie Value'!F6+'Goshen Value'!F6+'Platte Value'!F6)</f>
        <v>385042444</v>
      </c>
      <c r="G6" s="29">
        <f t="shared" ref="G6:G11" si="0">D6-C6</f>
        <v>-500125774.34000015</v>
      </c>
      <c r="H6" s="38">
        <f t="shared" ref="H6:H15" si="1">IF(E6=0,"",F6/E6-1)</f>
        <v>-0.1098380408636167</v>
      </c>
      <c r="I6" s="39">
        <f>IF(D6=0,"N/A",F6/D6)</f>
        <v>9.500057353113571E-2</v>
      </c>
    </row>
    <row r="7" spans="1:10">
      <c r="A7" s="8" t="s">
        <v>14</v>
      </c>
      <c r="B7" s="10" t="s">
        <v>70</v>
      </c>
      <c r="C7" s="280">
        <f>SUM('Albany Value'!C7+'Big Horn Value'!C7+'Crook Value'!C7+'Converse Value'!C7+'Campbell Value'!C7+'Carbon Value'!C7+'Fremont Value'!C7+'Hot Springs Value'!C7+'Johnson Value'!C7+'Lincoln Value'!C7+'Laramie Value'!C7+'Natrona Value'!C7+'Niobrara Value'!C7+'Park Value'!C7+'Sheridan Value'!C7+'Sweetwater Value'!C7+'Sublette Value'!C7+'Teton Value'!C7+'Uinta Value'!C7+'Weston Value'!C7+'Washakie Value'!C7+'Goshen Value'!C7+'Platte Value'!C7)</f>
        <v>108433146468.75002</v>
      </c>
      <c r="D7" s="280">
        <f>SUM('Albany Value'!D7+'Big Horn Value'!D7+'Crook Value'!D7+'Converse Value'!D7+'Campbell Value'!D7+'Carbon Value'!D7+'Fremont Value'!D7+'Hot Springs Value'!D7+'Johnson Value'!D7+'Lincoln Value'!D7+'Laramie Value'!D7+'Natrona Value'!D7+'Niobrara Value'!D7+'Park Value'!D7+'Sheridan Value'!D7+'Sweetwater Value'!D7+'Sublette Value'!D7+'Teton Value'!D7+'Uinta Value'!D7+'Weston Value'!D7+'Washakie Value'!D7+'Goshen Value'!D7+'Platte Value'!D7)</f>
        <v>122459611024.73001</v>
      </c>
      <c r="E7" s="280">
        <f>SUM('Albany Value'!E7+'Big Horn Value'!E7+'Crook Value'!E7+'Converse Value'!E7+'Campbell Value'!E7+'Carbon Value'!E7+'Fremont Value'!E7+'Hot Springs Value'!E7+'Johnson Value'!E7+'Lincoln Value'!E7+'Laramie Value'!E7+'Natrona Value'!E7+'Niobrara Value'!E7+'Park Value'!E7+'Sheridan Value'!E7+'Sweetwater Value'!E7+'Sublette Value'!E7+'Teton Value'!E7+'Uinta Value'!E7+'Weston Value'!E7+'Washakie Value'!E7+'Goshen Value'!E7+'Platte Value'!E7)</f>
        <v>10301155514</v>
      </c>
      <c r="F7" s="280">
        <f>SUM('Albany Value'!F7+'Big Horn Value'!F7+'Crook Value'!F7+'Converse Value'!F7+'Campbell Value'!F7+'Carbon Value'!F7+'Fremont Value'!F7+'Hot Springs Value'!F7+'Johnson Value'!F7+'Lincoln Value'!F7+'Laramie Value'!F7+'Natrona Value'!F7+'Niobrara Value'!F7+'Park Value'!F7+'Sheridan Value'!F7+'Sweetwater Value'!F7+'Sublette Value'!F7+'Teton Value'!F7+'Uinta Value'!F7+'Weston Value'!F7+'Washakie Value'!F7+'Goshen Value'!F7+'Platte Value'!F7)</f>
        <v>11633668457</v>
      </c>
      <c r="G7" s="29">
        <f t="shared" si="0"/>
        <v>14026464555.979996</v>
      </c>
      <c r="H7" s="38">
        <f t="shared" si="1"/>
        <v>0.12935567676742865</v>
      </c>
      <c r="I7" s="39">
        <f>IF(D7=0,"N/A",F7/D7)</f>
        <v>9.5000044174978218E-2</v>
      </c>
    </row>
    <row r="8" spans="1:10">
      <c r="A8" s="8" t="s">
        <v>17</v>
      </c>
      <c r="B8" s="10" t="s">
        <v>71</v>
      </c>
      <c r="C8" s="280">
        <f>SUM('Albany Value'!C8+'Big Horn Value'!C8+'Crook Value'!C8+'Converse Value'!C8+'Campbell Value'!C8+'Carbon Value'!C8+'Fremont Value'!C8+'Hot Springs Value'!C8+'Johnson Value'!C8+'Lincoln Value'!C8+'Laramie Value'!C8+'Natrona Value'!C8+'Niobrara Value'!C8+'Park Value'!C8+'Sheridan Value'!C8+'Sweetwater Value'!C8+'Sublette Value'!C8+'Teton Value'!C8+'Uinta Value'!C8+'Weston Value'!C8+'Washakie Value'!C8+'Goshen Value'!C8+'Platte Value'!C8)</f>
        <v>5555033615.1099997</v>
      </c>
      <c r="D8" s="280">
        <f>SUM('Albany Value'!D8+'Big Horn Value'!D8+'Crook Value'!D8+'Converse Value'!D8+'Campbell Value'!D8+'Carbon Value'!D8+'Fremont Value'!D8+'Hot Springs Value'!D8+'Johnson Value'!D8+'Lincoln Value'!D8+'Laramie Value'!D8+'Natrona Value'!D8+'Niobrara Value'!D8+'Park Value'!D8+'Sheridan Value'!D8+'Sweetwater Value'!D8+'Sublette Value'!D8+'Teton Value'!D8+'Uinta Value'!D8+'Weston Value'!D8+'Washakie Value'!D8+'Goshen Value'!D8+'Platte Value'!D8)</f>
        <v>5329407003.04</v>
      </c>
      <c r="E8" s="280">
        <f>SUM('Albany Value'!E8+'Big Horn Value'!E8+'Crook Value'!E8+'Converse Value'!E8+'Campbell Value'!E8+'Carbon Value'!E8+'Fremont Value'!E8+'Hot Springs Value'!E8+'Johnson Value'!E8+'Lincoln Value'!E8+'Laramie Value'!E8+'Natrona Value'!E8+'Niobrara Value'!E8+'Park Value'!E8+'Sheridan Value'!E8+'Sweetwater Value'!E8+'Sublette Value'!E8+'Teton Value'!E8+'Uinta Value'!E8+'Weston Value'!E8+'Washakie Value'!E8+'Goshen Value'!E8+'Platte Value'!E8)</f>
        <v>527728524</v>
      </c>
      <c r="F8" s="280">
        <f>SUM('Albany Value'!F8+'Big Horn Value'!F8+'Crook Value'!F8+'Converse Value'!F8+'Campbell Value'!F8+'Carbon Value'!F8+'Fremont Value'!F8+'Hot Springs Value'!F8+'Johnson Value'!F8+'Lincoln Value'!F8+'Laramie Value'!F8+'Natrona Value'!F8+'Niobrara Value'!F8+'Park Value'!F8+'Sheridan Value'!F8+'Sweetwater Value'!F8+'Sublette Value'!F8+'Teton Value'!F8+'Uinta Value'!F8+'Weston Value'!F8+'Washakie Value'!F8+'Goshen Value'!F8+'Platte Value'!F8)</f>
        <v>506293856</v>
      </c>
      <c r="G8" s="29">
        <f t="shared" si="0"/>
        <v>-225626612.06999969</v>
      </c>
      <c r="H8" s="38">
        <f t="shared" si="1"/>
        <v>-4.0616845641642807E-2</v>
      </c>
      <c r="I8" s="39">
        <f>IF(D8=0,"N/A",F8/D8)</f>
        <v>9.5000035784694223E-2</v>
      </c>
    </row>
    <row r="9" spans="1:10">
      <c r="A9" s="8" t="s">
        <v>19</v>
      </c>
      <c r="B9" s="10" t="s">
        <v>20</v>
      </c>
      <c r="C9" s="280">
        <f>SUM('Albany Value'!C9+'Big Horn Value'!C9+'Crook Value'!C9+'Converse Value'!C9+'Campbell Value'!C9+'Carbon Value'!C9+'Fremont Value'!C9+'Hot Springs Value'!C9+'Johnson Value'!C9+'Lincoln Value'!C9+'Laramie Value'!C9+'Natrona Value'!C9+'Niobrara Value'!C9+'Park Value'!C9+'Sheridan Value'!C9+'Sweetwater Value'!C9+'Sublette Value'!C9+'Teton Value'!C9+'Uinta Value'!C9+'Weston Value'!C9+'Washakie Value'!C9+'Goshen Value'!C9+'Platte Value'!C9)</f>
        <v>21485865760.560001</v>
      </c>
      <c r="D9" s="280">
        <f>SUM('Albany Value'!D9+'Big Horn Value'!D9+'Crook Value'!D9+'Converse Value'!D9+'Campbell Value'!D9+'Carbon Value'!D9+'Fremont Value'!D9+'Hot Springs Value'!D9+'Johnson Value'!D9+'Lincoln Value'!D9+'Laramie Value'!D9+'Natrona Value'!D9+'Niobrara Value'!D9+'Park Value'!D9+'Sheridan Value'!D9+'Sweetwater Value'!D9+'Sublette Value'!D9+'Teton Value'!D9+'Uinta Value'!D9+'Weston Value'!D9+'Washakie Value'!D9+'Goshen Value'!D9+'Platte Value'!D9)</f>
        <v>21151418272.889999</v>
      </c>
      <c r="E9" s="280">
        <f>SUM('Albany Value'!E9+'Big Horn Value'!E9+'Crook Value'!E9+'Converse Value'!E9+'Campbell Value'!E9+'Carbon Value'!E9+'Fremont Value'!E9+'Hot Springs Value'!E9+'Johnson Value'!E9+'Lincoln Value'!E9+'Laramie Value'!E9+'Natrona Value'!E9+'Niobrara Value'!E9+'Park Value'!E9+'Sheridan Value'!E9+'Sweetwater Value'!E9+'Sublette Value'!E9+'Teton Value'!E9+'Uinta Value'!E9+'Weston Value'!E9+'Washakie Value'!E9+'Goshen Value'!E9+'Platte Value'!E9)</f>
        <v>2470874664</v>
      </c>
      <c r="F9" s="280">
        <f>SUM('Albany Value'!F9+'Big Horn Value'!F9+'Crook Value'!F9+'Converse Value'!F9+'Campbell Value'!F9+'Carbon Value'!F9+'Fremont Value'!F9+'Hot Springs Value'!F9+'Johnson Value'!F9+'Lincoln Value'!F9+'Laramie Value'!F9+'Natrona Value'!F9+'Niobrara Value'!F9+'Park Value'!F9+'Sheridan Value'!F9+'Sweetwater Value'!F9+'Sublette Value'!F9+'Teton Value'!F9+'Uinta Value'!F9+'Weston Value'!F9+'Washakie Value'!F9+'Goshen Value'!F9+'Platte Value'!F9)</f>
        <v>2432413146</v>
      </c>
      <c r="G9" s="29">
        <f t="shared" si="0"/>
        <v>-334447487.67000198</v>
      </c>
      <c r="H9" s="38">
        <f t="shared" si="1"/>
        <v>-1.5565952640323788E-2</v>
      </c>
      <c r="I9" s="39">
        <f>IF(D9=0,"N/A",F9/D9)</f>
        <v>0.11500000210944011</v>
      </c>
    </row>
    <row r="10" spans="1:10">
      <c r="B10" s="8" t="s">
        <v>23</v>
      </c>
      <c r="C10" s="280">
        <f>SUM('Albany Value'!C10+'Big Horn Value'!C10+'Crook Value'!C10+'Converse Value'!C10+'Campbell Value'!C10+'Carbon Value'!C10+'Fremont Value'!C10+'Hot Springs Value'!C10+'Johnson Value'!C10+'Lincoln Value'!C10+'Laramie Value'!C10+'Natrona Value'!C10+'Niobrara Value'!C10+'Park Value'!C10+'Sheridan Value'!C10+'Sweetwater Value'!C10+'Sublette Value'!C10+'Teton Value'!C10+'Uinta Value'!C10+'Weston Value'!C10+'Washakie Value'!C10+'Goshen Value'!C10+'Platte Value'!C10)</f>
        <v>12115080628</v>
      </c>
      <c r="D10" s="280">
        <f>SUM('Albany Value'!D10+'Big Horn Value'!D10+'Crook Value'!D10+'Converse Value'!D10+'Campbell Value'!D10+'Carbon Value'!D10+'Fremont Value'!D10+'Hot Springs Value'!D10+'Johnson Value'!D10+'Lincoln Value'!D10+'Laramie Value'!D10+'Natrona Value'!D10+'Niobrara Value'!D10+'Park Value'!D10+'Sheridan Value'!D10+'Sweetwater Value'!D10+'Sublette Value'!D10+'Teton Value'!D10+'Uinta Value'!D10+'Weston Value'!D10+'Washakie Value'!D10+'Goshen Value'!D10+'Platte Value'!D10)</f>
        <v>11698832228</v>
      </c>
      <c r="E10" s="280">
        <f>SUM('Albany Value'!E10+'Big Horn Value'!E10+'Crook Value'!E10+'Converse Value'!E10+'Campbell Value'!E10+'Carbon Value'!E10+'Fremont Value'!E10+'Hot Springs Value'!E10+'Johnson Value'!E10+'Lincoln Value'!E10+'Laramie Value'!E10+'Natrona Value'!E10+'Niobrara Value'!E10+'Park Value'!E10+'Sheridan Value'!E10+'Sweetwater Value'!E10+'Sublette Value'!E10+'Teton Value'!E10+'Uinta Value'!E10+'Weston Value'!E10+'Washakie Value'!E10+'Goshen Value'!E10+'Platte Value'!E10)</f>
        <v>12115080628</v>
      </c>
      <c r="F10" s="280">
        <f>SUM('Albany Value'!F10+'Big Horn Value'!F10+'Crook Value'!F10+'Converse Value'!F10+'Campbell Value'!F10+'Carbon Value'!F10+'Fremont Value'!F10+'Hot Springs Value'!F10+'Johnson Value'!F10+'Lincoln Value'!F10+'Laramie Value'!F10+'Natrona Value'!F10+'Niobrara Value'!F10+'Park Value'!F10+'Sheridan Value'!F10+'Sweetwater Value'!F10+'Sublette Value'!F10+'Teton Value'!F10+'Uinta Value'!F10+'Weston Value'!F10+'Washakie Value'!F10+'Goshen Value'!F10+'Platte Value'!F10)</f>
        <v>11698832228</v>
      </c>
      <c r="G10" s="29">
        <f t="shared" si="0"/>
        <v>-416248400</v>
      </c>
      <c r="H10" s="38">
        <f t="shared" si="1"/>
        <v>-3.4357872867802453E-2</v>
      </c>
      <c r="I10" s="39">
        <f>IF(D10=0,"N/A",F10/D10)</f>
        <v>1</v>
      </c>
    </row>
    <row r="11" spans="1:10">
      <c r="B11" s="8" t="s">
        <v>66</v>
      </c>
      <c r="C11" s="280">
        <f>SUM('Albany Value'!C11+'Big Horn Value'!C11+'Crook Value'!C11+'Converse Value'!C11+'Campbell Value'!C11+'Carbon Value'!C11+'Fremont Value'!C11+'Hot Springs Value'!C11+'Johnson Value'!C11+'Lincoln Value'!C11+'Laramie Value'!C11+'Natrona Value'!C11+'Niobrara Value'!C11+'Park Value'!C11+'Sheridan Value'!C11+'Sweetwater Value'!C11+'Sublette Value'!C11+'Teton Value'!C11+'Uinta Value'!C11+'Weston Value'!C11+'Washakie Value'!C11+'Goshen Value'!C11+'Platte Value'!C11)</f>
        <v>15821161145</v>
      </c>
      <c r="D11" s="280">
        <f>SUM('Albany Value'!D11+'Big Horn Value'!D11+'Crook Value'!D11+'Converse Value'!D11+'Campbell Value'!D11+'Carbon Value'!D11+'Fremont Value'!D11+'Hot Springs Value'!D11+'Johnson Value'!D11+'Lincoln Value'!D11+'Laramie Value'!D11+'Natrona Value'!D11+'Niobrara Value'!D11+'Park Value'!D11+'Sheridan Value'!D11+'Sweetwater Value'!D11+'Sublette Value'!D11+'Teton Value'!D11+'Uinta Value'!D11+'Weston Value'!D11+'Washakie Value'!D11+'Goshen Value'!D11+'Platte Value'!D11)</f>
        <v>16357960144</v>
      </c>
      <c r="E11" s="280">
        <f>SUM('Albany Value'!E11+'Big Horn Value'!E11+'Crook Value'!E11+'Converse Value'!E11+'Campbell Value'!E11+'Carbon Value'!E11+'Fremont Value'!E11+'Hot Springs Value'!E11+'Johnson Value'!E11+'Lincoln Value'!E11+'Laramie Value'!E11+'Natrona Value'!E11+'Niobrara Value'!E11+'Park Value'!E11+'Sheridan Value'!E11+'Sweetwater Value'!E11+'Sublette Value'!E11+'Teton Value'!E11+'Uinta Value'!E11+'Weston Value'!E11+'Washakie Value'!E11+'Goshen Value'!E11+'Platte Value'!E11)</f>
        <v>1806580045</v>
      </c>
      <c r="F11" s="280">
        <f>SUM('Albany Value'!F11+'Big Horn Value'!F11+'Crook Value'!F11+'Converse Value'!F11+'Campbell Value'!F11+'Carbon Value'!F11+'Fremont Value'!F11+'Hot Springs Value'!F11+'Johnson Value'!F11+'Lincoln Value'!F11+'Laramie Value'!F11+'Natrona Value'!F11+'Niobrara Value'!F11+'Park Value'!F11+'Sheridan Value'!F11+'Sweetwater Value'!F11+'Sublette Value'!F11+'Teton Value'!F11+'Uinta Value'!F11+'Weston Value'!F11+'Washakie Value'!F11+'Goshen Value'!F11+'Platte Value'!F11)</f>
        <v>1869937894</v>
      </c>
      <c r="G11" s="29">
        <f t="shared" si="0"/>
        <v>536798999</v>
      </c>
      <c r="H11" s="38">
        <f t="shared" si="1"/>
        <v>3.5070601590753148E-2</v>
      </c>
      <c r="I11" s="39">
        <f>F11/D11</f>
        <v>0.11431363553516675</v>
      </c>
      <c r="J11" s="8" t="s">
        <v>425</v>
      </c>
    </row>
    <row r="12" spans="1:10">
      <c r="C12" s="29"/>
      <c r="D12" s="280"/>
      <c r="E12" s="280"/>
      <c r="F12" s="280"/>
      <c r="G12" s="29"/>
      <c r="H12" s="38" t="str">
        <f t="shared" si="1"/>
        <v/>
      </c>
      <c r="I12" s="40"/>
    </row>
    <row r="13" spans="1:10">
      <c r="B13" s="11" t="s">
        <v>73</v>
      </c>
      <c r="C13" s="15">
        <f>SUM(C6:C9)</f>
        <v>140027225507.68002</v>
      </c>
      <c r="D13" s="483">
        <f>SUM(D6:D9)</f>
        <v>152993490189.58002</v>
      </c>
      <c r="E13" s="483">
        <f>SUM(E6:E9)</f>
        <v>13732311947</v>
      </c>
      <c r="F13" s="483">
        <f>SUM(F6:F9)</f>
        <v>14957417903</v>
      </c>
      <c r="G13" s="15">
        <f>SUM(G6:G9)</f>
        <v>12966264681.899994</v>
      </c>
      <c r="H13" s="19">
        <f t="shared" si="1"/>
        <v>8.9213379416977157E-2</v>
      </c>
      <c r="I13" s="40"/>
    </row>
    <row r="14" spans="1:10">
      <c r="B14" s="12" t="s">
        <v>74</v>
      </c>
      <c r="C14" s="16">
        <f>SUM(C10:C11)</f>
        <v>27936241773</v>
      </c>
      <c r="D14" s="484">
        <f>SUM(D10:D11)</f>
        <v>28056792372</v>
      </c>
      <c r="E14" s="484">
        <f>SUM(E10:E11)</f>
        <v>13921660673</v>
      </c>
      <c r="F14" s="484">
        <f>SUM(F10:F11)</f>
        <v>13568770122</v>
      </c>
      <c r="G14" s="16">
        <f>SUM(G10:G11)</f>
        <v>120550599</v>
      </c>
      <c r="H14" s="20">
        <f t="shared" si="1"/>
        <v>-2.5348308602608283E-2</v>
      </c>
      <c r="I14" s="40"/>
    </row>
    <row r="15" spans="1:10">
      <c r="B15" s="7" t="s">
        <v>72</v>
      </c>
      <c r="C15" s="488">
        <f>SUM(C13:C14)</f>
        <v>167963467280.68002</v>
      </c>
      <c r="D15" s="488">
        <f>SUM(D13:D14)</f>
        <v>181050282561.58002</v>
      </c>
      <c r="E15" s="488">
        <f>SUM(E13:E14)</f>
        <v>27653972620</v>
      </c>
      <c r="F15" s="488">
        <f>SUM(F13:F14)</f>
        <v>28526188025</v>
      </c>
      <c r="G15" s="15">
        <f>SUM(G13:G14)</f>
        <v>13086815280.899994</v>
      </c>
      <c r="H15" s="19">
        <f t="shared" si="1"/>
        <v>3.1540329376372966E-2</v>
      </c>
      <c r="I15" s="40"/>
    </row>
    <row r="16" spans="1:10">
      <c r="B16" s="7"/>
      <c r="C16" s="15"/>
      <c r="D16" s="15"/>
      <c r="E16" s="15"/>
      <c r="F16" s="15"/>
      <c r="G16" s="15"/>
      <c r="H16" s="19"/>
      <c r="I16" s="40"/>
    </row>
    <row r="17" spans="1:9">
      <c r="B17" s="7"/>
      <c r="C17" s="15"/>
      <c r="D17" s="15"/>
      <c r="E17" s="15"/>
      <c r="F17" s="15"/>
      <c r="G17" s="15"/>
      <c r="H17" s="19"/>
      <c r="I17" s="40"/>
    </row>
    <row r="18" spans="1:9">
      <c r="A18" s="362" t="s">
        <v>426</v>
      </c>
      <c r="B18" s="7"/>
      <c r="C18" s="15"/>
      <c r="D18" s="15"/>
      <c r="E18" s="15"/>
      <c r="F18" s="15"/>
      <c r="G18" s="15"/>
      <c r="H18" s="331"/>
      <c r="I18" s="40"/>
    </row>
    <row r="19" spans="1:9">
      <c r="A19" s="7"/>
      <c r="B19" s="7"/>
      <c r="C19" s="34">
        <f>$C$3</f>
        <v>2025</v>
      </c>
      <c r="D19" s="34">
        <f>$D$3</f>
        <v>2026</v>
      </c>
      <c r="E19" s="34">
        <f>$C$3</f>
        <v>2025</v>
      </c>
      <c r="F19" s="34">
        <f>$D$3</f>
        <v>2026</v>
      </c>
      <c r="G19" s="7"/>
      <c r="H19" s="7"/>
      <c r="I19" s="7">
        <f>$D$3</f>
        <v>2026</v>
      </c>
    </row>
    <row r="20" spans="1:9">
      <c r="A20" s="7"/>
      <c r="B20" s="7"/>
      <c r="C20" s="34" t="s">
        <v>57</v>
      </c>
      <c r="D20" s="34" t="s">
        <v>57</v>
      </c>
      <c r="E20" s="34" t="s">
        <v>3</v>
      </c>
      <c r="F20" s="34" t="s">
        <v>3</v>
      </c>
      <c r="G20" s="7" t="s">
        <v>55</v>
      </c>
      <c r="H20" s="7" t="s">
        <v>5</v>
      </c>
      <c r="I20" s="7" t="s">
        <v>6</v>
      </c>
    </row>
    <row r="21" spans="1:9">
      <c r="A21" s="9" t="s">
        <v>10</v>
      </c>
      <c r="B21" s="9"/>
      <c r="C21" s="35" t="s">
        <v>7</v>
      </c>
      <c r="D21" s="35" t="s">
        <v>7</v>
      </c>
      <c r="E21" s="35" t="s">
        <v>7</v>
      </c>
      <c r="F21" s="35" t="s">
        <v>7</v>
      </c>
      <c r="G21" s="9" t="s">
        <v>8</v>
      </c>
      <c r="H21" s="9" t="s">
        <v>56</v>
      </c>
      <c r="I21" s="9" t="s">
        <v>9</v>
      </c>
    </row>
    <row r="22" spans="1:9">
      <c r="A22" s="8">
        <v>110</v>
      </c>
      <c r="B22" s="10" t="s">
        <v>75</v>
      </c>
      <c r="C22" s="29">
        <f>SUM('Albany Value'!C22+'Big Horn Value'!C22+'Crook Value'!C22+'Converse Value'!C22+'Campbell Value'!C22+'Carbon Value'!C22+'Fremont Value'!C22+'Hot Springs Value'!C22+'Johnson Value'!C22+'Lincoln Value'!C22+'Laramie Value'!C22+'Natrona Value'!C22+'Niobrara Value'!C22+'Park Value'!C22+'Sheridan Value'!C22+'Sweetwater Value'!C22+'Sublette Value'!C22+'Teton Value'!C22+'Uinta Value'!C22+'Weston Value'!C22+'Washakie Value'!C22+'Goshen Value'!C22+'Platte Value'!C22)</f>
        <v>2276951619.71</v>
      </c>
      <c r="D22" s="29">
        <f>SUM('Albany Value'!D22+'Big Horn Value'!D22+'Crook Value'!D22+'Converse Value'!D22+'Campbell Value'!D22+'Carbon Value'!D22+'Fremont Value'!D22+'Hot Springs Value'!D22+'Johnson Value'!D22+'Lincoln Value'!D22+'Laramie Value'!D22+'Natrona Value'!D22+'Niobrara Value'!D22+'Park Value'!D22+'Sheridan Value'!D22+'Sweetwater Value'!D22+'Sublette Value'!D22+'Teton Value'!D22+'Uinta Value'!D22+'Weston Value'!D22+'Washakie Value'!D22+'Goshen Value'!D22+'Platte Value'!D22)</f>
        <v>1921261313.8899999</v>
      </c>
      <c r="E22" s="29">
        <f>SUM('Albany Value'!E22+'Big Horn Value'!E22+'Crook Value'!E22+'Converse Value'!E22+'Campbell Value'!E22+'Carbon Value'!E22+'Fremont Value'!E22+'Hot Springs Value'!E22+'Johnson Value'!E22+'Lincoln Value'!E22+'Laramie Value'!E22+'Natrona Value'!E22+'Niobrara Value'!E22+'Park Value'!E22+'Sheridan Value'!E22+'Sweetwater Value'!E22+'Sublette Value'!E22+'Teton Value'!E22+'Uinta Value'!E22+'Weston Value'!E22+'Washakie Value'!E22+'Goshen Value'!E22+'Platte Value'!E22)</f>
        <v>216310451</v>
      </c>
      <c r="F22" s="29">
        <f>SUM('Albany Value'!F22+'Big Horn Value'!F22+'Crook Value'!F22+'Converse Value'!F22+'Campbell Value'!F22+'Carbon Value'!F22+'Fremont Value'!F22+'Hot Springs Value'!F22+'Johnson Value'!F22+'Lincoln Value'!F22+'Laramie Value'!F22+'Natrona Value'!F22+'Niobrara Value'!F22+'Park Value'!F22+'Sheridan Value'!F22+'Sweetwater Value'!F22+'Sublette Value'!F22+'Teton Value'!F22+'Uinta Value'!F22+'Weston Value'!F22+'Washakie Value'!F22+'Goshen Value'!F22+'Platte Value'!F22)</f>
        <v>182520239</v>
      </c>
      <c r="G22" s="29">
        <f>D22-C22</f>
        <v>-355690305.82000017</v>
      </c>
      <c r="H22" s="38">
        <f>IF(E22=0,"",F22/E22-1)</f>
        <v>-0.15621164785976982</v>
      </c>
      <c r="I22" s="39">
        <f>IF(D22=0,"N/A",F22/D22)</f>
        <v>9.5000215577364211E-2</v>
      </c>
    </row>
    <row r="23" spans="1:9">
      <c r="A23" s="8">
        <v>120</v>
      </c>
      <c r="B23" s="10" t="s">
        <v>76</v>
      </c>
      <c r="C23" s="29">
        <f>SUM('Albany Value'!C23+'Big Horn Value'!C23+'Crook Value'!C23+'Converse Value'!C23+'Campbell Value'!C23+'Carbon Value'!C23+'Fremont Value'!C23+'Hot Springs Value'!C23+'Johnson Value'!C23+'Lincoln Value'!C23+'Laramie Value'!C23+'Natrona Value'!C23+'Niobrara Value'!C23+'Park Value'!C23+'Sheridan Value'!C23+'Sweetwater Value'!C23+'Sublette Value'!C23+'Teton Value'!C23+'Uinta Value'!C23+'Weston Value'!C23+'Washakie Value'!C23+'Goshen Value'!C23+'Platte Value'!C23)</f>
        <v>275945824.23000002</v>
      </c>
      <c r="D23" s="29">
        <f>SUM('Albany Value'!D23+'Big Horn Value'!D23+'Crook Value'!D23+'Converse Value'!D23+'Campbell Value'!D23+'Carbon Value'!D23+'Fremont Value'!D23+'Hot Springs Value'!D23+'Johnson Value'!D23+'Lincoln Value'!D23+'Laramie Value'!D23+'Natrona Value'!D23+'Niobrara Value'!D23+'Park Value'!D23+'Sheridan Value'!D23+'Sweetwater Value'!D23+'Sublette Value'!D23+'Teton Value'!D23+'Uinta Value'!D23+'Weston Value'!D23+'Washakie Value'!D23+'Goshen Value'!D23+'Platte Value'!D23)</f>
        <v>240427788.61000001</v>
      </c>
      <c r="E23" s="29">
        <f>SUM('Albany Value'!E23+'Big Horn Value'!E23+'Crook Value'!E23+'Converse Value'!E23+'Campbell Value'!E23+'Carbon Value'!E23+'Fremont Value'!E23+'Hot Springs Value'!E23+'Johnson Value'!E23+'Lincoln Value'!E23+'Laramie Value'!E23+'Natrona Value'!E23+'Niobrara Value'!E23+'Park Value'!E23+'Sheridan Value'!E23+'Sweetwater Value'!E23+'Sublette Value'!E23+'Teton Value'!E23+'Uinta Value'!E23+'Weston Value'!E23+'Washakie Value'!E23+'Goshen Value'!E23+'Platte Value'!E23)</f>
        <v>26214877</v>
      </c>
      <c r="F23" s="29">
        <f>SUM('Albany Value'!F23+'Big Horn Value'!F23+'Crook Value'!F23+'Converse Value'!F23+'Campbell Value'!F23+'Carbon Value'!F23+'Fremont Value'!F23+'Hot Springs Value'!F23+'Johnson Value'!F23+'Lincoln Value'!F23+'Laramie Value'!F23+'Natrona Value'!F23+'Niobrara Value'!F23+'Park Value'!F23+'Sheridan Value'!F23+'Sweetwater Value'!F23+'Sublette Value'!F23+'Teton Value'!F23+'Uinta Value'!F23+'Weston Value'!F23+'Washakie Value'!F23+'Goshen Value'!F23+'Platte Value'!F23)</f>
        <v>22840712</v>
      </c>
      <c r="G23" s="29">
        <f>D23-C23</f>
        <v>-35518035.620000005</v>
      </c>
      <c r="H23" s="38">
        <f>IF(E23=0,"",F23/E23-1)</f>
        <v>-0.12871183793843477</v>
      </c>
      <c r="I23" s="39">
        <f>IF(D23=0,"N/A",F23/D23)</f>
        <v>9.5000299807482383E-2</v>
      </c>
    </row>
    <row r="24" spans="1:9">
      <c r="A24" s="13">
        <v>130</v>
      </c>
      <c r="B24" s="14" t="s">
        <v>77</v>
      </c>
      <c r="C24" s="30">
        <f>SUM('Albany Value'!C24+'Big Horn Value'!C24+'Crook Value'!C24+'Converse Value'!C24+'Campbell Value'!C24+'Carbon Value'!C24+'Fremont Value'!C24+'Hot Springs Value'!C24+'Johnson Value'!C24+'Lincoln Value'!C24+'Laramie Value'!C24+'Natrona Value'!C24+'Niobrara Value'!C24+'Park Value'!C24+'Sheridan Value'!C24+'Sweetwater Value'!C24+'Sublette Value'!C24+'Teton Value'!C24+'Uinta Value'!C24+'Weston Value'!C24+'Washakie Value'!C24+'Goshen Value'!C24+'Platte Value'!C24)</f>
        <v>2000282219.3199999</v>
      </c>
      <c r="D24" s="30">
        <f>SUM('Albany Value'!D24+'Big Horn Value'!D24+'Crook Value'!D24+'Converse Value'!D24+'Campbell Value'!D24+'Carbon Value'!D24+'Fremont Value'!D24+'Hot Springs Value'!D24+'Johnson Value'!D24+'Lincoln Value'!D24+'Laramie Value'!D24+'Natrona Value'!D24+'Niobrara Value'!D24+'Park Value'!D24+'Sheridan Value'!D24+'Sweetwater Value'!D24+'Sublette Value'!D24+'Teton Value'!D24+'Uinta Value'!D24+'Weston Value'!D24+'Washakie Value'!D24+'Goshen Value'!D24+'Platte Value'!D24)</f>
        <v>1891364786.4200001</v>
      </c>
      <c r="E24" s="30">
        <f>SUM('Albany Value'!E24+'Big Horn Value'!E24+'Crook Value'!E24+'Converse Value'!E24+'Campbell Value'!E24+'Carbon Value'!E24+'Fremont Value'!E24+'Hot Springs Value'!E24+'Johnson Value'!E24+'Lincoln Value'!E24+'Laramie Value'!E24+'Natrona Value'!E24+'Niobrara Value'!E24+'Park Value'!E24+'Sheridan Value'!E24+'Sweetwater Value'!E24+'Sublette Value'!E24+'Teton Value'!E24+'Uinta Value'!E24+'Weston Value'!E24+'Washakie Value'!E24+'Goshen Value'!E24+'Platte Value'!E24)</f>
        <v>190027917</v>
      </c>
      <c r="F24" s="30">
        <f>SUM('Albany Value'!F24+'Big Horn Value'!F24+'Crook Value'!F24+'Converse Value'!F24+'Campbell Value'!F24+'Carbon Value'!F24+'Fremont Value'!F24+'Hot Springs Value'!F24+'Johnson Value'!F24+'Lincoln Value'!F24+'Laramie Value'!F24+'Natrona Value'!F24+'Niobrara Value'!F24+'Park Value'!F24+'Sheridan Value'!F24+'Sweetwater Value'!F24+'Sublette Value'!F24+'Teton Value'!F24+'Uinta Value'!F24+'Weston Value'!F24+'Washakie Value'!F24+'Goshen Value'!F24+'Platte Value'!F24)</f>
        <v>179681493</v>
      </c>
      <c r="G24" s="30">
        <f>D24-C24</f>
        <v>-108917432.89999986</v>
      </c>
      <c r="H24" s="41">
        <f>IF(E24=0,"",F24/E24-1)</f>
        <v>-5.4446863194316908E-2</v>
      </c>
      <c r="I24" s="42">
        <f>IF(D24=0,"N/A",F24/D24)</f>
        <v>9.500097193841886E-2</v>
      </c>
    </row>
    <row r="25" spans="1:9">
      <c r="A25" s="7" t="s">
        <v>15</v>
      </c>
      <c r="B25" s="7" t="s">
        <v>16</v>
      </c>
      <c r="C25" s="15">
        <f>SUM(C22:C24)</f>
        <v>4553179663.2600002</v>
      </c>
      <c r="D25" s="15">
        <f>SUM(D22:D24)</f>
        <v>4053053888.9200001</v>
      </c>
      <c r="E25" s="15">
        <f>SUM(E22:E24)</f>
        <v>432553245</v>
      </c>
      <c r="F25" s="15">
        <f>SUM(F22:F24)</f>
        <v>385042444</v>
      </c>
      <c r="G25" s="15">
        <f>SUM(G22:G24)</f>
        <v>-500125774.34000003</v>
      </c>
      <c r="H25" s="19">
        <f>IF(E25=0,"",F25/E25-1)</f>
        <v>-0.1098380408636167</v>
      </c>
      <c r="I25" s="25">
        <f>IF(D25=0,"N/A",F25/D25)</f>
        <v>9.500057353113571E-2</v>
      </c>
    </row>
    <row r="27" spans="1:9">
      <c r="A27" s="7"/>
      <c r="B27" s="7"/>
      <c r="C27" s="34">
        <f>$C$3</f>
        <v>2025</v>
      </c>
      <c r="D27" s="34">
        <f>$D$3</f>
        <v>2026</v>
      </c>
      <c r="E27" s="34">
        <f>$C$3</f>
        <v>2025</v>
      </c>
      <c r="F27" s="34">
        <f>$D$3</f>
        <v>2026</v>
      </c>
      <c r="G27" s="7"/>
      <c r="H27" s="7"/>
    </row>
    <row r="28" spans="1:9">
      <c r="A28" s="9" t="s">
        <v>60</v>
      </c>
      <c r="B28" s="9"/>
      <c r="C28" s="35" t="s">
        <v>11</v>
      </c>
      <c r="D28" s="35" t="s">
        <v>11</v>
      </c>
      <c r="E28" s="35" t="s">
        <v>53</v>
      </c>
      <c r="F28" s="35" t="s">
        <v>53</v>
      </c>
      <c r="G28" s="33" t="s">
        <v>59</v>
      </c>
      <c r="H28" s="9" t="s">
        <v>58</v>
      </c>
    </row>
    <row r="29" spans="1:9">
      <c r="A29" s="8">
        <v>110</v>
      </c>
      <c r="B29" s="10" t="s">
        <v>75</v>
      </c>
      <c r="C29" s="29">
        <f>SUM('Albany Value'!C29+'Big Horn Value'!C29+'Crook Value'!C29+'Converse Value'!C29+'Campbell Value'!C29+'Carbon Value'!C29+'Fremont Value'!C29+'Hot Springs Value'!C29+'Johnson Value'!C29+'Lincoln Value'!C29+'Laramie Value'!C29+'Natrona Value'!C29+'Niobrara Value'!C29+'Park Value'!C29+'Sheridan Value'!C29+'Sweetwater Value'!C29+'Sublette Value'!C29+'Teton Value'!C29+'Uinta Value'!C29+'Weston Value'!C29+'Washakie Value'!C29+'Goshen Value'!C29+'Platte Value'!C29)</f>
        <v>1178250.8936599998</v>
      </c>
      <c r="D29" s="29">
        <f>SUM('Albany Value'!D29+'Big Horn Value'!D29+'Crook Value'!D29+'Converse Value'!D29+'Campbell Value'!D29+'Carbon Value'!D29+'Fremont Value'!D29+'Hot Springs Value'!D29+'Johnson Value'!D29+'Lincoln Value'!D29+'Laramie Value'!D29+'Natrona Value'!D29+'Niobrara Value'!D29+'Park Value'!D29+'Sheridan Value'!D29+'Sweetwater Value'!D29+'Sublette Value'!D29+'Teton Value'!D29+'Uinta Value'!D29+'Weston Value'!D29+'Washakie Value'!D29+'Goshen Value'!D29+'Platte Value'!D29)</f>
        <v>1179738.7094140002</v>
      </c>
      <c r="E29" s="31">
        <f>SUM('Albany Value'!E29+'Big Horn Value'!E29+'Crook Value'!E29+'Converse Value'!E29+'Campbell Value'!E29+'Carbon Value'!E29+'Fremont Value'!E29+'Hot Springs Value'!E29+'Johnson Value'!E29+'Lincoln Value'!E29+'Laramie Value'!E29+'Natrona Value'!E29+'Niobrara Value'!E29+'Park Value'!E29+'Sheridan Value'!E29+'Sweetwater Value'!E29+'Sublette Value'!E29+'Teton Value'!E29+'Uinta Value'!E29+'Weston Value'!E29+'Washakie Value'!E29+'Goshen Value'!E29+'Platte Value'!E29)</f>
        <v>43723.369101745258</v>
      </c>
      <c r="F29" s="31">
        <f>SUM('Albany Value'!F29+'Big Horn Value'!F29+'Crook Value'!F29+'Converse Value'!F29+'Campbell Value'!F29+'Carbon Value'!F29+'Fremont Value'!F29+'Hot Springs Value'!F29+'Johnson Value'!F29+'Lincoln Value'!F29+'Laramie Value'!F29+'Natrona Value'!F29+'Niobrara Value'!F29+'Park Value'!F29+'Sheridan Value'!F29+'Sweetwater Value'!F29+'Sublette Value'!F29+'Teton Value'!F29+'Uinta Value'!F29+'Weston Value'!F29+'Washakie Value'!F29+'Goshen Value'!F29+'Platte Value'!F29)</f>
        <v>37027.248767135636</v>
      </c>
      <c r="G29" s="29">
        <f>D29-C29</f>
        <v>1487.8157540003303</v>
      </c>
      <c r="H29" s="31">
        <f>F29-E29</f>
        <v>-6696.1203346096227</v>
      </c>
    </row>
    <row r="30" spans="1:9">
      <c r="A30" s="8">
        <v>120</v>
      </c>
      <c r="B30" s="10" t="s">
        <v>76</v>
      </c>
      <c r="C30" s="29">
        <f>SUM('Albany Value'!C30+'Big Horn Value'!C30+'Crook Value'!C30+'Converse Value'!C30+'Campbell Value'!C30+'Carbon Value'!C30+'Fremont Value'!C30+'Hot Springs Value'!C30+'Johnson Value'!C30+'Lincoln Value'!C30+'Laramie Value'!C30+'Natrona Value'!C30+'Niobrara Value'!C30+'Park Value'!C30+'Sheridan Value'!C30+'Sweetwater Value'!C30+'Sublette Value'!C30+'Teton Value'!C30+'Uinta Value'!C30+'Weston Value'!C30+'Washakie Value'!C30+'Goshen Value'!C30+'Platte Value'!C30)</f>
        <v>710235.18843500002</v>
      </c>
      <c r="D30" s="29">
        <f>SUM('Albany Value'!D30+'Big Horn Value'!D30+'Crook Value'!D30+'Converse Value'!D30+'Campbell Value'!D30+'Carbon Value'!D30+'Fremont Value'!D30+'Hot Springs Value'!D30+'Johnson Value'!D30+'Lincoln Value'!D30+'Laramie Value'!D30+'Natrona Value'!D30+'Niobrara Value'!D30+'Park Value'!D30+'Sheridan Value'!D30+'Sweetwater Value'!D30+'Sublette Value'!D30+'Teton Value'!D30+'Uinta Value'!D30+'Weston Value'!D30+'Washakie Value'!D30+'Goshen Value'!D30+'Platte Value'!D30)</f>
        <v>687254.70722299989</v>
      </c>
      <c r="E30" s="31">
        <f>SUM('Albany Value'!E30+'Big Horn Value'!E30+'Crook Value'!E30+'Converse Value'!E30+'Campbell Value'!E30+'Carbon Value'!E30+'Fremont Value'!E30+'Hot Springs Value'!E30+'Johnson Value'!E30+'Lincoln Value'!E30+'Laramie Value'!E30+'Natrona Value'!E30+'Niobrara Value'!E30+'Park Value'!E30+'Sheridan Value'!E30+'Sweetwater Value'!E30+'Sublette Value'!E30+'Teton Value'!E30+'Uinta Value'!E30+'Weston Value'!E30+'Washakie Value'!E30+'Goshen Value'!E30+'Platte Value'!E30)</f>
        <v>5794.2029966594782</v>
      </c>
      <c r="F30" s="31">
        <f>SUM('Albany Value'!F30+'Big Horn Value'!F30+'Crook Value'!F30+'Converse Value'!F30+'Campbell Value'!F30+'Carbon Value'!F30+'Fremont Value'!F30+'Hot Springs Value'!F30+'Johnson Value'!F30+'Lincoln Value'!F30+'Laramie Value'!F30+'Natrona Value'!F30+'Niobrara Value'!F30+'Park Value'!F30+'Sheridan Value'!F30+'Sweetwater Value'!F30+'Sublette Value'!F30+'Teton Value'!F30+'Uinta Value'!F30+'Weston Value'!F30+'Washakie Value'!F30+'Goshen Value'!F30+'Platte Value'!F30)</f>
        <v>5197.6689109907966</v>
      </c>
      <c r="G30" s="29">
        <f>D30-C30</f>
        <v>-22980.48121200013</v>
      </c>
      <c r="H30" s="31">
        <f>F30-E30</f>
        <v>-596.53408566868166</v>
      </c>
    </row>
    <row r="31" spans="1:9">
      <c r="A31" s="8">
        <v>130</v>
      </c>
      <c r="B31" s="10" t="s">
        <v>77</v>
      </c>
      <c r="C31" s="29">
        <f>SUM('Albany Value'!C31+'Big Horn Value'!C31+'Crook Value'!C31+'Converse Value'!C31+'Campbell Value'!C31+'Carbon Value'!C31+'Fremont Value'!C31+'Hot Springs Value'!C31+'Johnson Value'!C31+'Lincoln Value'!C31+'Laramie Value'!C31+'Natrona Value'!C31+'Niobrara Value'!C31+'Park Value'!C31+'Sheridan Value'!C31+'Sweetwater Value'!C31+'Sublette Value'!C31+'Teton Value'!C31+'Uinta Value'!C31+'Weston Value'!C31+'Washakie Value'!C31+'Goshen Value'!C31+'Platte Value'!C31)</f>
        <v>22668352.010493997</v>
      </c>
      <c r="D31" s="29">
        <f>SUM('Albany Value'!D31+'Big Horn Value'!D31+'Crook Value'!D31+'Converse Value'!D31+'Campbell Value'!D31+'Carbon Value'!D31+'Fremont Value'!D31+'Hot Springs Value'!D31+'Johnson Value'!D31+'Lincoln Value'!D31+'Laramie Value'!D31+'Natrona Value'!D31+'Niobrara Value'!D31+'Park Value'!D31+'Sheridan Value'!D31+'Sweetwater Value'!D31+'Sublette Value'!D31+'Teton Value'!D31+'Uinta Value'!D31+'Weston Value'!D31+'Washakie Value'!D31+'Goshen Value'!D31+'Platte Value'!D31)</f>
        <v>22697687.883918002</v>
      </c>
      <c r="E31" s="31">
        <f>SUM('Albany Value'!E31+'Big Horn Value'!E31+'Crook Value'!E31+'Converse Value'!E31+'Campbell Value'!E31+'Carbon Value'!E31+'Fremont Value'!E31+'Hot Springs Value'!E31+'Johnson Value'!E31+'Lincoln Value'!E31+'Laramie Value'!E31+'Natrona Value'!E31+'Niobrara Value'!E31+'Park Value'!E31+'Sheridan Value'!E31+'Sweetwater Value'!E31+'Sublette Value'!E31+'Teton Value'!E31+'Uinta Value'!E31+'Weston Value'!E31+'Washakie Value'!E31+'Goshen Value'!E31+'Platte Value'!E31)</f>
        <v>2561.078695082108</v>
      </c>
      <c r="F31" s="31">
        <f>SUM('Albany Value'!F31+'Big Horn Value'!F31+'Crook Value'!F31+'Converse Value'!F31+'Campbell Value'!F31+'Carbon Value'!F31+'Fremont Value'!F31+'Hot Springs Value'!F31+'Johnson Value'!F31+'Lincoln Value'!F31+'Laramie Value'!F31+'Natrona Value'!F31+'Niobrara Value'!F31+'Park Value'!F31+'Sheridan Value'!F31+'Sweetwater Value'!F31+'Sublette Value'!F31+'Teton Value'!F31+'Uinta Value'!F31+'Weston Value'!F31+'Washakie Value'!F31+'Goshen Value'!F31+'Platte Value'!F31)</f>
        <v>2534.8695318619016</v>
      </c>
      <c r="G31" s="29">
        <f>D31-C31</f>
        <v>29335.873424004763</v>
      </c>
      <c r="H31" s="31">
        <f>F31-E31</f>
        <v>-26.209163220206392</v>
      </c>
    </row>
    <row r="32" spans="1:9">
      <c r="B32" s="10"/>
      <c r="C32" s="29"/>
      <c r="D32" s="29"/>
      <c r="E32" s="31"/>
      <c r="F32" s="31"/>
      <c r="G32" s="29"/>
      <c r="H32" s="31"/>
    </row>
    <row r="33" spans="1:9">
      <c r="B33" s="10"/>
      <c r="C33" s="29"/>
      <c r="D33" s="29"/>
      <c r="E33" s="31"/>
      <c r="F33" s="31"/>
      <c r="G33" s="29"/>
      <c r="H33" s="31"/>
    </row>
    <row r="35" spans="1:9">
      <c r="A35" s="7"/>
      <c r="B35" s="7"/>
      <c r="C35" s="34">
        <f>$C$3</f>
        <v>2025</v>
      </c>
      <c r="D35" s="34">
        <f>$D$3</f>
        <v>2026</v>
      </c>
      <c r="E35" s="34">
        <f>$C$3</f>
        <v>2025</v>
      </c>
      <c r="F35" s="34">
        <f>$D$3</f>
        <v>2026</v>
      </c>
      <c r="G35" s="32" t="s">
        <v>0</v>
      </c>
      <c r="H35" s="7" t="s">
        <v>1</v>
      </c>
      <c r="I35" s="7">
        <f>$D$3</f>
        <v>2026</v>
      </c>
    </row>
    <row r="36" spans="1:9">
      <c r="A36" s="7"/>
      <c r="B36" s="7"/>
      <c r="C36" s="34" t="s">
        <v>2</v>
      </c>
      <c r="D36" s="34" t="s">
        <v>2</v>
      </c>
      <c r="E36" s="34" t="s">
        <v>3</v>
      </c>
      <c r="F36" s="34" t="s">
        <v>3</v>
      </c>
      <c r="G36" s="32" t="s">
        <v>4</v>
      </c>
      <c r="H36" s="7" t="s">
        <v>5</v>
      </c>
      <c r="I36" s="7" t="s">
        <v>6</v>
      </c>
    </row>
    <row r="37" spans="1:9">
      <c r="A37" s="9" t="s">
        <v>70</v>
      </c>
      <c r="B37" s="9"/>
      <c r="C37" s="35" t="s">
        <v>7</v>
      </c>
      <c r="D37" s="35" t="s">
        <v>7</v>
      </c>
      <c r="E37" s="35" t="s">
        <v>7</v>
      </c>
      <c r="F37" s="35" t="s">
        <v>7</v>
      </c>
      <c r="G37" s="33" t="s">
        <v>8</v>
      </c>
      <c r="H37" s="9" t="s">
        <v>8</v>
      </c>
      <c r="I37" s="9" t="s">
        <v>9</v>
      </c>
    </row>
    <row r="38" spans="1:9">
      <c r="A38" s="8">
        <v>200</v>
      </c>
      <c r="B38" s="10" t="s">
        <v>61</v>
      </c>
      <c r="C38" s="29">
        <f>SUM('Albany Value'!C38+'Big Horn Value'!C38+'Crook Value'!C38+'Converse Value'!C38+'Campbell Value'!C38+'Carbon Value'!C38+'Fremont Value'!C38+'Hot Springs Value'!C38+'Johnson Value'!C38+'Lincoln Value'!C38+'Laramie Value'!C38+'Natrona Value'!C38+'Niobrara Value'!C38+'Park Value'!C38+'Sheridan Value'!C38+'Sweetwater Value'!C38+'Sublette Value'!C38+'Teton Value'!C38+'Uinta Value'!C38+'Weston Value'!C38+'Washakie Value'!C38+'Goshen Value'!C38+'Platte Value'!C38)</f>
        <v>25724962265.200001</v>
      </c>
      <c r="D38" s="29">
        <f>SUM('Albany Value'!D38+'Big Horn Value'!D38+'Crook Value'!D38+'Converse Value'!D38+'Campbell Value'!D38+'Carbon Value'!D38+'Fremont Value'!D38+'Hot Springs Value'!D38+'Johnson Value'!D38+'Lincoln Value'!D38+'Laramie Value'!D38+'Natrona Value'!D38+'Niobrara Value'!D38+'Park Value'!D38+'Sheridan Value'!D38+'Sweetwater Value'!D38+'Sublette Value'!D38+'Teton Value'!D38+'Uinta Value'!D38+'Weston Value'!D38+'Washakie Value'!D38+'Goshen Value'!D38+'Platte Value'!D38)</f>
        <v>28452949665.110001</v>
      </c>
      <c r="E38" s="29">
        <f>SUM('Albany Value'!E38+'Big Horn Value'!E38+'Crook Value'!E38+'Converse Value'!E38+'Campbell Value'!E38+'Carbon Value'!E38+'Fremont Value'!E38+'Hot Springs Value'!E38+'Johnson Value'!E38+'Lincoln Value'!E38+'Laramie Value'!E38+'Natrona Value'!E38+'Niobrara Value'!E38+'Park Value'!E38+'Sheridan Value'!E38+'Sweetwater Value'!E38+'Sublette Value'!E38+'Teton Value'!E38+'Uinta Value'!E38+'Weston Value'!E38+'Washakie Value'!E38+'Goshen Value'!E38+'Platte Value'!E38)</f>
        <v>2443876573</v>
      </c>
      <c r="F38" s="29">
        <f>SUM('Albany Value'!F38+'Big Horn Value'!F38+'Crook Value'!F38+'Converse Value'!F38+'Campbell Value'!F38+'Carbon Value'!F38+'Fremont Value'!F38+'Hot Springs Value'!F38+'Johnson Value'!F38+'Lincoln Value'!F38+'Laramie Value'!F38+'Natrona Value'!F38+'Niobrara Value'!F38+'Park Value'!F38+'Sheridan Value'!F38+'Sweetwater Value'!F38+'Sublette Value'!F38+'Teton Value'!F38+'Uinta Value'!F38+'Weston Value'!F38+'Washakie Value'!F38+'Goshen Value'!F38+'Platte Value'!F38)</f>
        <v>2703033724</v>
      </c>
      <c r="G38" s="29">
        <f>D38-C38</f>
        <v>2727987399.9099998</v>
      </c>
      <c r="H38" s="38">
        <f>IF(E38=0,"",F38/E38-1)</f>
        <v>0.10604346956927935</v>
      </c>
      <c r="I38" s="39">
        <f>IF(D38=0,"N/A",F38/D38)</f>
        <v>9.5000123214450213E-2</v>
      </c>
    </row>
    <row r="39" spans="1:9">
      <c r="A39" s="8">
        <v>300</v>
      </c>
      <c r="B39" s="10" t="s">
        <v>64</v>
      </c>
      <c r="C39" s="29">
        <f>SUM('Albany Value'!C39+'Big Horn Value'!C39+'Crook Value'!C39+'Converse Value'!C39+'Campbell Value'!C39+'Carbon Value'!C39+'Fremont Value'!C39+'Hot Springs Value'!C39+'Johnson Value'!C39+'Lincoln Value'!C39+'Laramie Value'!C39+'Natrona Value'!C39+'Niobrara Value'!C39+'Park Value'!C39+'Sheridan Value'!C39+'Sweetwater Value'!C39+'Sublette Value'!C39+'Teton Value'!C39+'Uinta Value'!C39+'Weston Value'!C39+'Washakie Value'!C39+'Goshen Value'!C39+'Platte Value'!C39)</f>
        <v>60748718799.460007</v>
      </c>
      <c r="D39" s="29">
        <f>SUM('Albany Value'!D39+'Big Horn Value'!D39+'Crook Value'!D39+'Converse Value'!D39+'Campbell Value'!D39+'Carbon Value'!D39+'Fremont Value'!D39+'Hot Springs Value'!D39+'Johnson Value'!D39+'Lincoln Value'!D39+'Laramie Value'!D39+'Natrona Value'!D39+'Niobrara Value'!D39+'Park Value'!D39+'Sheridan Value'!D39+'Sweetwater Value'!D39+'Sublette Value'!D39+'Teton Value'!D39+'Uinta Value'!D39+'Weston Value'!D39+'Washakie Value'!D39+'Goshen Value'!D39+'Platte Value'!D39)</f>
        <v>70838398486.63002</v>
      </c>
      <c r="E39" s="29">
        <f>SUM('Albany Value'!E39+'Big Horn Value'!E39+'Crook Value'!E39+'Converse Value'!E39+'Campbell Value'!E39+'Carbon Value'!E39+'Fremont Value'!E39+'Hot Springs Value'!E39+'Johnson Value'!E39+'Lincoln Value'!E39+'Laramie Value'!E39+'Natrona Value'!E39+'Niobrara Value'!E39+'Park Value'!E39+'Sheridan Value'!E39+'Sweetwater Value'!E39+'Sublette Value'!E39+'Teton Value'!E39+'Uinta Value'!E39+'Weston Value'!E39+'Washakie Value'!E39+'Goshen Value'!E39+'Platte Value'!E39)</f>
        <v>5771129043</v>
      </c>
      <c r="F39" s="29">
        <f>SUM('Albany Value'!F39+'Big Horn Value'!F39+'Crook Value'!F39+'Converse Value'!F39+'Campbell Value'!F39+'Carbon Value'!F39+'Fremont Value'!F39+'Hot Springs Value'!F39+'Johnson Value'!F39+'Lincoln Value'!F39+'Laramie Value'!F39+'Natrona Value'!F39+'Niobrara Value'!F39+'Park Value'!F39+'Sheridan Value'!F39+'Sweetwater Value'!F39+'Sublette Value'!F39+'Teton Value'!F39+'Uinta Value'!F39+'Weston Value'!F39+'Washakie Value'!F39+'Goshen Value'!F39+'Platte Value'!F39)</f>
        <v>6729648913</v>
      </c>
      <c r="G39" s="29">
        <f>D39-C39</f>
        <v>10089679687.170013</v>
      </c>
      <c r="H39" s="38">
        <f>IF(E39=0,"",F39/E39-1)</f>
        <v>0.16608879525274545</v>
      </c>
      <c r="I39" s="39">
        <f>IF(D39=0,"N/A",F39/D39)</f>
        <v>9.5000014918041206E-2</v>
      </c>
    </row>
    <row r="40" spans="1:9">
      <c r="A40" s="8">
        <v>400</v>
      </c>
      <c r="B40" s="10" t="s">
        <v>62</v>
      </c>
      <c r="C40" s="29">
        <f>SUM('Albany Value'!C40+'Big Horn Value'!C40+'Crook Value'!C40+'Converse Value'!C40+'Campbell Value'!C40+'Carbon Value'!C40+'Fremont Value'!C40+'Hot Springs Value'!C40+'Johnson Value'!C40+'Lincoln Value'!C40+'Laramie Value'!C40+'Natrona Value'!C40+'Niobrara Value'!C40+'Park Value'!C40+'Sheridan Value'!C40+'Sweetwater Value'!C40+'Sublette Value'!C40+'Teton Value'!C40+'Uinta Value'!C40+'Weston Value'!C40+'Washakie Value'!C40+'Goshen Value'!C40+'Platte Value'!C40)</f>
        <v>5345213964.8799992</v>
      </c>
      <c r="D40" s="29">
        <f>SUM('Albany Value'!D40+'Big Horn Value'!D40+'Crook Value'!D40+'Converse Value'!D40+'Campbell Value'!D40+'Carbon Value'!D40+'Fremont Value'!D40+'Hot Springs Value'!D40+'Johnson Value'!D40+'Lincoln Value'!D40+'Laramie Value'!D40+'Natrona Value'!D40+'Niobrara Value'!D40+'Park Value'!D40+'Sheridan Value'!D40+'Sweetwater Value'!D40+'Sublette Value'!D40+'Teton Value'!D40+'Uinta Value'!D40+'Weston Value'!D40+'Washakie Value'!D40+'Goshen Value'!D40+'Platte Value'!D40)</f>
        <v>6900038615.1999998</v>
      </c>
      <c r="E40" s="29">
        <f>SUM('Albany Value'!E40+'Big Horn Value'!E40+'Crook Value'!E40+'Converse Value'!E40+'Campbell Value'!E40+'Carbon Value'!E40+'Fremont Value'!E40+'Hot Springs Value'!E40+'Johnson Value'!E40+'Lincoln Value'!E40+'Laramie Value'!E40+'Natrona Value'!E40+'Niobrara Value'!E40+'Park Value'!E40+'Sheridan Value'!E40+'Sweetwater Value'!E40+'Sublette Value'!E40+'Teton Value'!E40+'Uinta Value'!E40+'Weston Value'!E40+'Washakie Value'!E40+'Goshen Value'!E40+'Platte Value'!E40)</f>
        <v>507795912</v>
      </c>
      <c r="F40" s="29">
        <f>SUM('Albany Value'!F40+'Big Horn Value'!F40+'Crook Value'!F40+'Converse Value'!F40+'Campbell Value'!F40+'Carbon Value'!F40+'Fremont Value'!F40+'Hot Springs Value'!F40+'Johnson Value'!F40+'Lincoln Value'!F40+'Laramie Value'!F40+'Natrona Value'!F40+'Niobrara Value'!F40+'Park Value'!F40+'Sheridan Value'!F40+'Sweetwater Value'!F40+'Sublette Value'!F40+'Teton Value'!F40+'Uinta Value'!F40+'Weston Value'!F40+'Washakie Value'!F40+'Goshen Value'!F40+'Platte Value'!F40)</f>
        <v>655504258</v>
      </c>
      <c r="G40" s="29">
        <f>D40-C40</f>
        <v>1554824650.3200006</v>
      </c>
      <c r="H40" s="38">
        <f>IF(E40=0,"",F40/E40-1)</f>
        <v>0.29088132162828439</v>
      </c>
      <c r="I40" s="39">
        <f>IF(D40=0,"N/A",F40/D40)</f>
        <v>9.5000085442420376E-2</v>
      </c>
    </row>
    <row r="41" spans="1:9">
      <c r="A41" s="13">
        <v>500</v>
      </c>
      <c r="B41" s="14" t="s">
        <v>63</v>
      </c>
      <c r="C41" s="30">
        <f>SUM('Albany Value'!C41+'Big Horn Value'!C41+'Crook Value'!C41+'Converse Value'!C41+'Campbell Value'!C41+'Carbon Value'!C41+'Fremont Value'!C41+'Hot Springs Value'!C41+'Johnson Value'!C41+'Lincoln Value'!C41+'Laramie Value'!C41+'Natrona Value'!C41+'Niobrara Value'!C41+'Park Value'!C41+'Sheridan Value'!C41+'Sweetwater Value'!C41+'Sublette Value'!C41+'Teton Value'!C41+'Uinta Value'!C41+'Weston Value'!C41+'Washakie Value'!C41+'Goshen Value'!C41+'Platte Value'!C41)</f>
        <v>16614251439.209999</v>
      </c>
      <c r="D41" s="30">
        <f>SUM('Albany Value'!D41+'Big Horn Value'!D41+'Crook Value'!D41+'Converse Value'!D41+'Campbell Value'!D41+'Carbon Value'!D41+'Fremont Value'!D41+'Hot Springs Value'!D41+'Johnson Value'!D41+'Lincoln Value'!D41+'Laramie Value'!D41+'Natrona Value'!D41+'Niobrara Value'!D41+'Park Value'!D41+'Sheridan Value'!D41+'Sweetwater Value'!D41+'Sublette Value'!D41+'Teton Value'!D41+'Uinta Value'!D41+'Weston Value'!D41+'Washakie Value'!D41+'Goshen Value'!D41+'Platte Value'!D41)</f>
        <v>16268224257.789999</v>
      </c>
      <c r="E41" s="30">
        <f>SUM('Albany Value'!E41+'Big Horn Value'!E41+'Crook Value'!E41+'Converse Value'!E41+'Campbell Value'!E41+'Carbon Value'!E41+'Fremont Value'!E41+'Hot Springs Value'!E41+'Johnson Value'!E41+'Lincoln Value'!E41+'Laramie Value'!E41+'Natrona Value'!E41+'Niobrara Value'!E41+'Park Value'!E41+'Sheridan Value'!E41+'Sweetwater Value'!E41+'Sublette Value'!E41+'Teton Value'!E41+'Uinta Value'!E41+'Weston Value'!E41+'Washakie Value'!E41+'Goshen Value'!E41+'Platte Value'!E41)</f>
        <v>1578353986</v>
      </c>
      <c r="F41" s="30">
        <f>SUM('Albany Value'!F41+'Big Horn Value'!F41+'Crook Value'!F41+'Converse Value'!F41+'Campbell Value'!F41+'Carbon Value'!F41+'Fremont Value'!F41+'Hot Springs Value'!F41+'Johnson Value'!F41+'Lincoln Value'!F41+'Laramie Value'!F41+'Natrona Value'!F41+'Niobrara Value'!F41+'Park Value'!F41+'Sheridan Value'!F41+'Sweetwater Value'!F41+'Sublette Value'!F41+'Teton Value'!F41+'Uinta Value'!F41+'Weston Value'!F41+'Washakie Value'!F41+'Goshen Value'!F41+'Platte Value'!F41)</f>
        <v>1545481562</v>
      </c>
      <c r="G41" s="30">
        <f>D41-C41</f>
        <v>-346027181.42000008</v>
      </c>
      <c r="H41" s="41">
        <f>IF(E41=0,"",F41/E41-1)</f>
        <v>-2.0827028848774409E-2</v>
      </c>
      <c r="I41" s="42">
        <f>IF(D41=0,"N/A",F41/D41)</f>
        <v>9.5000015829014031E-2</v>
      </c>
    </row>
    <row r="42" spans="1:9">
      <c r="A42" s="7" t="s">
        <v>14</v>
      </c>
      <c r="B42" s="7" t="s">
        <v>69</v>
      </c>
      <c r="C42" s="15">
        <f>SUM(C38:C41)</f>
        <v>108433146468.75</v>
      </c>
      <c r="D42" s="15">
        <f>SUM(D38:D41)</f>
        <v>122459611024.73001</v>
      </c>
      <c r="E42" s="15">
        <f>SUM(E38:E41)</f>
        <v>10301155514</v>
      </c>
      <c r="F42" s="15">
        <f>SUM(F38:F41)</f>
        <v>11633668457</v>
      </c>
      <c r="G42" s="15">
        <f>SUM(G38:G41)</f>
        <v>14026464555.980013</v>
      </c>
      <c r="H42" s="19">
        <f>IF(E42=0,"",F42/E42-1)</f>
        <v>0.12935567676742865</v>
      </c>
      <c r="I42" s="25">
        <f>IF(D42=0,"N/A",F42/D42)</f>
        <v>9.5000044174978218E-2</v>
      </c>
    </row>
    <row r="44" spans="1:9">
      <c r="C44" s="34">
        <f>$C$3</f>
        <v>2025</v>
      </c>
      <c r="D44" s="34">
        <f>$D$3</f>
        <v>2026</v>
      </c>
      <c r="E44" s="34">
        <f>$C$3</f>
        <v>2025</v>
      </c>
      <c r="F44" s="34">
        <f>$D$3</f>
        <v>2026</v>
      </c>
      <c r="G44" s="32" t="s">
        <v>0</v>
      </c>
      <c r="H44" s="7" t="s">
        <v>1</v>
      </c>
      <c r="I44" s="7">
        <f>$D$3</f>
        <v>2026</v>
      </c>
    </row>
    <row r="45" spans="1:9">
      <c r="C45" s="34" t="s">
        <v>2</v>
      </c>
      <c r="D45" s="34" t="s">
        <v>2</v>
      </c>
      <c r="E45" s="34" t="s">
        <v>3</v>
      </c>
      <c r="F45" s="34" t="s">
        <v>3</v>
      </c>
      <c r="G45" s="32" t="s">
        <v>4</v>
      </c>
      <c r="H45" s="7" t="s">
        <v>5</v>
      </c>
      <c r="I45" s="7" t="s">
        <v>6</v>
      </c>
    </row>
    <row r="46" spans="1:9">
      <c r="A46" s="9" t="s">
        <v>71</v>
      </c>
      <c r="B46" s="9"/>
      <c r="C46" s="35" t="s">
        <v>7</v>
      </c>
      <c r="D46" s="35" t="s">
        <v>7</v>
      </c>
      <c r="E46" s="35" t="s">
        <v>7</v>
      </c>
      <c r="F46" s="35" t="s">
        <v>7</v>
      </c>
      <c r="G46" s="33" t="s">
        <v>8</v>
      </c>
      <c r="H46" s="9" t="s">
        <v>8</v>
      </c>
      <c r="I46" s="9" t="s">
        <v>9</v>
      </c>
    </row>
    <row r="47" spans="1:9">
      <c r="A47" s="8">
        <v>610</v>
      </c>
      <c r="B47" s="10" t="s">
        <v>18</v>
      </c>
      <c r="C47" s="29">
        <f>SUM('Albany Value'!C47+'Big Horn Value'!C47+'Crook Value'!C47+'Converse Value'!C47+'Campbell Value'!C47+'Carbon Value'!C47+'Fremont Value'!C47+'Hot Springs Value'!C47+'Johnson Value'!C47+'Lincoln Value'!C47+'Laramie Value'!C47+'Natrona Value'!C47+'Niobrara Value'!C47+'Park Value'!C47+'Sheridan Value'!C47+'Sweetwater Value'!C47+'Sublette Value'!C47+'Teton Value'!C47+'Uinta Value'!C47+'Weston Value'!C47+'Washakie Value'!C47+'Goshen Value'!C47+'Platte Value'!C47)</f>
        <v>534388663.81999993</v>
      </c>
      <c r="D47" s="29">
        <f>SUM('Albany Value'!D47+'Big Horn Value'!D47+'Crook Value'!D47+'Converse Value'!D47+'Campbell Value'!D47+'Carbon Value'!D47+'Fremont Value'!D47+'Hot Springs Value'!D47+'Johnson Value'!D47+'Lincoln Value'!D47+'Laramie Value'!D47+'Natrona Value'!D47+'Niobrara Value'!D47+'Park Value'!D47+'Sheridan Value'!D47+'Sweetwater Value'!D47+'Sublette Value'!D47+'Teton Value'!D47+'Uinta Value'!D47+'Weston Value'!D47+'Washakie Value'!D47+'Goshen Value'!D47+'Platte Value'!D47)</f>
        <v>698590285.31999993</v>
      </c>
      <c r="E47" s="29">
        <f>SUM('Albany Value'!E47+'Big Horn Value'!E47+'Crook Value'!E47+'Converse Value'!E47+'Campbell Value'!E47+'Carbon Value'!E47+'Fremont Value'!E47+'Hot Springs Value'!E47+'Johnson Value'!E47+'Lincoln Value'!E47+'Laramie Value'!E47+'Natrona Value'!E47+'Niobrara Value'!E47+'Park Value'!E47+'Sheridan Value'!E47+'Sweetwater Value'!E47+'Sublette Value'!E47+'Teton Value'!E47+'Uinta Value'!E47+'Weston Value'!E47+'Washakie Value'!E47+'Goshen Value'!E47+'Platte Value'!E47)</f>
        <v>50766930</v>
      </c>
      <c r="F47" s="29">
        <f>SUM('Albany Value'!F47+'Big Horn Value'!F47+'Crook Value'!F47+'Converse Value'!F47+'Campbell Value'!F47+'Carbon Value'!F47+'Fremont Value'!F47+'Hot Springs Value'!F47+'Johnson Value'!F47+'Lincoln Value'!F47+'Laramie Value'!F47+'Natrona Value'!F47+'Niobrara Value'!F47+'Park Value'!F47+'Sheridan Value'!F47+'Sweetwater Value'!F47+'Sublette Value'!F47+'Teton Value'!F47+'Uinta Value'!F47+'Weston Value'!F47+'Washakie Value'!F47+'Goshen Value'!F47+'Platte Value'!F47)</f>
        <v>66366222</v>
      </c>
      <c r="G47" s="29">
        <f>D47-C47</f>
        <v>164201621.5</v>
      </c>
      <c r="H47" s="38">
        <f>IF(E47=0,"",F47/E47-1)</f>
        <v>0.30727270685857899</v>
      </c>
      <c r="I47" s="39">
        <f>IF(D47=0,"N/A",F47/D47)</f>
        <v>9.5000207409984147E-2</v>
      </c>
    </row>
    <row r="48" spans="1:9">
      <c r="A48" s="13">
        <v>730</v>
      </c>
      <c r="B48" s="14" t="s">
        <v>67</v>
      </c>
      <c r="C48" s="30">
        <f>SUM('Albany Value'!C48+'Big Horn Value'!C48+'Crook Value'!C48+'Converse Value'!C48+'Campbell Value'!C48+'Carbon Value'!C48+'Fremont Value'!C48+'Hot Springs Value'!C48+'Johnson Value'!C48+'Lincoln Value'!C48+'Laramie Value'!C48+'Natrona Value'!C48+'Niobrara Value'!C48+'Park Value'!C48+'Sheridan Value'!C48+'Sweetwater Value'!C48+'Sublette Value'!C48+'Teton Value'!C48+'Uinta Value'!C48+'Weston Value'!C48+'Washakie Value'!C48+'Goshen Value'!C48+'Platte Value'!C48)</f>
        <v>5020644951.29</v>
      </c>
      <c r="D48" s="30">
        <f>SUM('Albany Value'!D48+'Big Horn Value'!D48+'Crook Value'!D48+'Converse Value'!D48+'Campbell Value'!D48+'Carbon Value'!D48+'Fremont Value'!D48+'Hot Springs Value'!D48+'Johnson Value'!D48+'Lincoln Value'!D48+'Laramie Value'!D48+'Natrona Value'!D48+'Niobrara Value'!D48+'Park Value'!D48+'Sheridan Value'!D48+'Sweetwater Value'!D48+'Sublette Value'!D48+'Teton Value'!D48+'Uinta Value'!D48+'Weston Value'!D48+'Washakie Value'!D48+'Goshen Value'!D48+'Platte Value'!D48)</f>
        <v>4630816717.7200012</v>
      </c>
      <c r="E48" s="30">
        <f>SUM('Albany Value'!E48+'Big Horn Value'!E48+'Crook Value'!E48+'Converse Value'!E48+'Campbell Value'!E48+'Carbon Value'!E48+'Fremont Value'!E48+'Hot Springs Value'!E48+'Johnson Value'!E48+'Lincoln Value'!E48+'Laramie Value'!E48+'Natrona Value'!E48+'Niobrara Value'!E48+'Park Value'!E48+'Sheridan Value'!E48+'Sweetwater Value'!E48+'Sublette Value'!E48+'Teton Value'!E48+'Uinta Value'!E48+'Weston Value'!E48+'Washakie Value'!E48+'Goshen Value'!E48+'Platte Value'!E48)</f>
        <v>476961594</v>
      </c>
      <c r="F48" s="30">
        <f>SUM('Albany Value'!F48+'Big Horn Value'!F48+'Crook Value'!F48+'Converse Value'!F48+'Campbell Value'!F48+'Carbon Value'!F48+'Fremont Value'!F48+'Hot Springs Value'!F48+'Johnson Value'!F48+'Lincoln Value'!F48+'Laramie Value'!F48+'Natrona Value'!F48+'Niobrara Value'!F48+'Park Value'!F48+'Sheridan Value'!F48+'Sweetwater Value'!F48+'Sublette Value'!F48+'Teton Value'!F48+'Uinta Value'!F48+'Weston Value'!F48+'Washakie Value'!F48+'Goshen Value'!F48+'Platte Value'!F48)</f>
        <v>439927634</v>
      </c>
      <c r="G48" s="30">
        <f>D48-C48</f>
        <v>-389828233.56999874</v>
      </c>
      <c r="H48" s="41">
        <f>IF(E48=0,"",F48/E48-1)</f>
        <v>-7.7645580830560501E-2</v>
      </c>
      <c r="I48" s="42">
        <f>IF(D48=0,"N/A",F48/D48)</f>
        <v>9.5000009893848686E-2</v>
      </c>
    </row>
    <row r="49" spans="1:9">
      <c r="A49" s="7" t="s">
        <v>17</v>
      </c>
      <c r="B49" s="7" t="s">
        <v>68</v>
      </c>
      <c r="C49" s="15">
        <f>SUM(C47:C48)</f>
        <v>5555033615.1099997</v>
      </c>
      <c r="D49" s="15">
        <f>SUM(D47:D48)</f>
        <v>5329407003.0400009</v>
      </c>
      <c r="E49" s="15">
        <f>SUM(E47:E48)</f>
        <v>527728524</v>
      </c>
      <c r="F49" s="15">
        <f>SUM(F47:F48)</f>
        <v>506293856</v>
      </c>
      <c r="G49" s="15">
        <f>SUM(G47:G48)</f>
        <v>-225626612.06999874</v>
      </c>
      <c r="H49" s="19">
        <f>IF(E49=0,"",F49/E49-1)</f>
        <v>-4.0616845641642807E-2</v>
      </c>
      <c r="I49" s="25">
        <f>IF(D49=0,"N/A",F49/D49)</f>
        <v>9.5000035784694209E-2</v>
      </c>
    </row>
    <row r="53" spans="1:9">
      <c r="C53" s="34">
        <f>$C$3</f>
        <v>2025</v>
      </c>
      <c r="D53" s="34">
        <f>$D$3</f>
        <v>2026</v>
      </c>
      <c r="E53" s="34">
        <f>$C$3</f>
        <v>2025</v>
      </c>
      <c r="F53" s="34">
        <f>$D$3</f>
        <v>2026</v>
      </c>
      <c r="G53" s="32" t="s">
        <v>0</v>
      </c>
      <c r="H53" s="7" t="s">
        <v>1</v>
      </c>
      <c r="I53" s="7">
        <f>$D$3</f>
        <v>2026</v>
      </c>
    </row>
    <row r="54" spans="1:9">
      <c r="C54" s="34" t="s">
        <v>2</v>
      </c>
      <c r="D54" s="34" t="s">
        <v>2</v>
      </c>
      <c r="E54" s="34" t="s">
        <v>3</v>
      </c>
      <c r="F54" s="34" t="s">
        <v>3</v>
      </c>
      <c r="G54" s="32" t="s">
        <v>4</v>
      </c>
      <c r="H54" s="7" t="s">
        <v>5</v>
      </c>
      <c r="I54" s="7" t="s">
        <v>6</v>
      </c>
    </row>
    <row r="55" spans="1:9">
      <c r="A55" s="9" t="s">
        <v>20</v>
      </c>
      <c r="B55" s="9"/>
      <c r="C55" s="35" t="s">
        <v>7</v>
      </c>
      <c r="D55" s="35" t="s">
        <v>7</v>
      </c>
      <c r="E55" s="35" t="s">
        <v>7</v>
      </c>
      <c r="F55" s="35" t="s">
        <v>7</v>
      </c>
      <c r="G55" s="33" t="s">
        <v>8</v>
      </c>
      <c r="H55" s="9" t="s">
        <v>8</v>
      </c>
      <c r="I55" s="9" t="s">
        <v>9</v>
      </c>
    </row>
    <row r="56" spans="1:9">
      <c r="A56" s="8">
        <v>801</v>
      </c>
      <c r="B56" s="8" t="s">
        <v>27</v>
      </c>
      <c r="C56" s="29">
        <f>SUM('Albany Value'!C56+'Big Horn Value'!C56+'Crook Value'!C56+'Converse Value'!C56+'Campbell Value'!C56+'Carbon Value'!C56+'Fremont Value'!C56+'Hot Springs Value'!C56+'Johnson Value'!C56+'Lincoln Value'!C56+'Laramie Value'!C56+'Natrona Value'!C56+'Niobrara Value'!C56+'Park Value'!C56+'Sheridan Value'!C56+'Sweetwater Value'!C56+'Sublette Value'!C56+'Teton Value'!C56+'Uinta Value'!C56+'Weston Value'!C56+'Washakie Value'!C56+'Goshen Value'!C56+'Platte Value'!C56)</f>
        <v>61735011.560000002</v>
      </c>
      <c r="D56" s="29">
        <f>SUM('Albany Value'!D56+'Big Horn Value'!D56+'Crook Value'!D56+'Converse Value'!D56+'Campbell Value'!D56+'Carbon Value'!D56+'Fremont Value'!D56+'Hot Springs Value'!D56+'Johnson Value'!D56+'Lincoln Value'!D56+'Laramie Value'!D56+'Natrona Value'!D56+'Niobrara Value'!D56+'Park Value'!D56+'Sheridan Value'!D56+'Sweetwater Value'!D56+'Sublette Value'!D56+'Teton Value'!D56+'Uinta Value'!D56+'Weston Value'!D56+'Washakie Value'!D56+'Goshen Value'!D56+'Platte Value'!D56)</f>
        <v>62369044.490000002</v>
      </c>
      <c r="E56" s="29">
        <f>SUM('Albany Value'!E56+'Big Horn Value'!E56+'Crook Value'!E56+'Converse Value'!E56+'Campbell Value'!E56+'Carbon Value'!E56+'Fremont Value'!E56+'Hot Springs Value'!E56+'Johnson Value'!E56+'Lincoln Value'!E56+'Laramie Value'!E56+'Natrona Value'!E56+'Niobrara Value'!E56+'Park Value'!E56+'Sheridan Value'!E56+'Sweetwater Value'!E56+'Sublette Value'!E56+'Teton Value'!E56+'Uinta Value'!E56+'Weston Value'!E56+'Washakie Value'!E56+'Goshen Value'!E56+'Platte Value'!E56)</f>
        <v>7099525</v>
      </c>
      <c r="F56" s="29">
        <f>SUM('Albany Value'!F56+'Big Horn Value'!F56+'Crook Value'!F56+'Converse Value'!F56+'Campbell Value'!F56+'Carbon Value'!F56+'Fremont Value'!F56+'Hot Springs Value'!F56+'Johnson Value'!F56+'Lincoln Value'!F56+'Laramie Value'!F56+'Natrona Value'!F56+'Niobrara Value'!F56+'Park Value'!F56+'Sheridan Value'!F56+'Sweetwater Value'!F56+'Sublette Value'!F56+'Teton Value'!F56+'Uinta Value'!F56+'Weston Value'!F56+'Washakie Value'!F56+'Goshen Value'!F56+'Platte Value'!F56)</f>
        <v>7172440</v>
      </c>
      <c r="G56" s="29">
        <f t="shared" ref="G56:G82" si="2">D56-C56</f>
        <v>634032.9299999997</v>
      </c>
      <c r="H56" s="38">
        <f t="shared" ref="H56:H88" si="3">IF(E56=0,"",F56/E56-1)</f>
        <v>1.0270405414446682E-2</v>
      </c>
      <c r="I56" s="39">
        <f t="shared" ref="I56:I88" si="4">IF(D56=0,"N/A",F56/D56)</f>
        <v>0.11499999813449122</v>
      </c>
    </row>
    <row r="57" spans="1:9">
      <c r="A57" s="8">
        <v>802</v>
      </c>
      <c r="B57" s="8" t="s">
        <v>28</v>
      </c>
      <c r="C57" s="29">
        <f>SUM('Albany Value'!C57+'Big Horn Value'!C57+'Crook Value'!C57+'Converse Value'!C57+'Campbell Value'!C57+'Carbon Value'!C57+'Fremont Value'!C57+'Hot Springs Value'!C57+'Johnson Value'!C57+'Lincoln Value'!C57+'Laramie Value'!C57+'Natrona Value'!C57+'Niobrara Value'!C57+'Park Value'!C57+'Sheridan Value'!C57+'Sweetwater Value'!C57+'Sublette Value'!C57+'Teton Value'!C57+'Uinta Value'!C57+'Weston Value'!C57+'Washakie Value'!C57+'Goshen Value'!C57+'Platte Value'!C57)</f>
        <v>117508493</v>
      </c>
      <c r="D57" s="29">
        <f>SUM('Albany Value'!D57+'Big Horn Value'!D57+'Crook Value'!D57+'Converse Value'!D57+'Campbell Value'!D57+'Carbon Value'!D57+'Fremont Value'!D57+'Hot Springs Value'!D57+'Johnson Value'!D57+'Lincoln Value'!D57+'Laramie Value'!D57+'Natrona Value'!D57+'Niobrara Value'!D57+'Park Value'!D57+'Sheridan Value'!D57+'Sweetwater Value'!D57+'Sublette Value'!D57+'Teton Value'!D57+'Uinta Value'!D57+'Weston Value'!D57+'Washakie Value'!D57+'Goshen Value'!D57+'Platte Value'!D57)</f>
        <v>114495885.64</v>
      </c>
      <c r="E57" s="29">
        <f>SUM('Albany Value'!E57+'Big Horn Value'!E57+'Crook Value'!E57+'Converse Value'!E57+'Campbell Value'!E57+'Carbon Value'!E57+'Fremont Value'!E57+'Hot Springs Value'!E57+'Johnson Value'!E57+'Lincoln Value'!E57+'Laramie Value'!E57+'Natrona Value'!E57+'Niobrara Value'!E57+'Park Value'!E57+'Sheridan Value'!E57+'Sweetwater Value'!E57+'Sublette Value'!E57+'Teton Value'!E57+'Uinta Value'!E57+'Weston Value'!E57+'Washakie Value'!E57+'Goshen Value'!E57+'Platte Value'!E57)</f>
        <v>13513480</v>
      </c>
      <c r="F57" s="29">
        <f>SUM('Albany Value'!F57+'Big Horn Value'!F57+'Crook Value'!F57+'Converse Value'!F57+'Campbell Value'!F57+'Carbon Value'!F57+'Fremont Value'!F57+'Hot Springs Value'!F57+'Johnson Value'!F57+'Lincoln Value'!F57+'Laramie Value'!F57+'Natrona Value'!F57+'Niobrara Value'!F57+'Park Value'!F57+'Sheridan Value'!F57+'Sweetwater Value'!F57+'Sublette Value'!F57+'Teton Value'!F57+'Uinta Value'!F57+'Weston Value'!F57+'Washakie Value'!F57+'Goshen Value'!F57+'Platte Value'!F57)</f>
        <v>13167028</v>
      </c>
      <c r="G57" s="29">
        <f t="shared" si="2"/>
        <v>-3012607.3599999994</v>
      </c>
      <c r="H57" s="38">
        <f t="shared" si="3"/>
        <v>-2.5637511581028671E-2</v>
      </c>
      <c r="I57" s="39">
        <f t="shared" si="4"/>
        <v>0.11500001005625655</v>
      </c>
    </row>
    <row r="58" spans="1:9">
      <c r="A58" s="8">
        <v>803</v>
      </c>
      <c r="B58" s="8" t="s">
        <v>29</v>
      </c>
      <c r="C58" s="29">
        <f>SUM('Albany Value'!C58+'Big Horn Value'!C58+'Crook Value'!C58+'Converse Value'!C58+'Campbell Value'!C58+'Carbon Value'!C58+'Fremont Value'!C58+'Hot Springs Value'!C58+'Johnson Value'!C58+'Lincoln Value'!C58+'Laramie Value'!C58+'Natrona Value'!C58+'Niobrara Value'!C58+'Park Value'!C58+'Sheridan Value'!C58+'Sweetwater Value'!C58+'Sublette Value'!C58+'Teton Value'!C58+'Uinta Value'!C58+'Weston Value'!C58+'Washakie Value'!C58+'Goshen Value'!C58+'Platte Value'!C58)</f>
        <v>0</v>
      </c>
      <c r="D58" s="29">
        <f>SUM('Albany Value'!D58+'Big Horn Value'!D58+'Crook Value'!D58+'Converse Value'!D58+'Campbell Value'!D58+'Carbon Value'!D58+'Fremont Value'!D58+'Hot Springs Value'!D58+'Johnson Value'!D58+'Lincoln Value'!D58+'Laramie Value'!D58+'Natrona Value'!D58+'Niobrara Value'!D58+'Park Value'!D58+'Sheridan Value'!D58+'Sweetwater Value'!D58+'Sublette Value'!D58+'Teton Value'!D58+'Uinta Value'!D58+'Weston Value'!D58+'Washakie Value'!D58+'Goshen Value'!D58+'Platte Value'!D58)</f>
        <v>0</v>
      </c>
      <c r="E58" s="29">
        <f>SUM('Albany Value'!E58+'Big Horn Value'!E58+'Crook Value'!E58+'Converse Value'!E58+'Campbell Value'!E58+'Carbon Value'!E58+'Fremont Value'!E58+'Hot Springs Value'!E58+'Johnson Value'!E58+'Lincoln Value'!E58+'Laramie Value'!E58+'Natrona Value'!E58+'Niobrara Value'!E58+'Park Value'!E58+'Sheridan Value'!E58+'Sweetwater Value'!E58+'Sublette Value'!E58+'Teton Value'!E58+'Uinta Value'!E58+'Weston Value'!E58+'Washakie Value'!E58+'Goshen Value'!E58+'Platte Value'!E58)</f>
        <v>0</v>
      </c>
      <c r="F58" s="29">
        <f>SUM('Albany Value'!F58+'Big Horn Value'!F58+'Crook Value'!F58+'Converse Value'!F58+'Campbell Value'!F58+'Carbon Value'!F58+'Fremont Value'!F58+'Hot Springs Value'!F58+'Johnson Value'!F58+'Lincoln Value'!F58+'Laramie Value'!F58+'Natrona Value'!F58+'Niobrara Value'!F58+'Park Value'!F58+'Sheridan Value'!F58+'Sweetwater Value'!F58+'Sublette Value'!F58+'Teton Value'!F58+'Uinta Value'!F58+'Weston Value'!F58+'Washakie Value'!F58+'Goshen Value'!F58+'Platte Value'!F58)</f>
        <v>0</v>
      </c>
      <c r="G58" s="29">
        <f t="shared" si="2"/>
        <v>0</v>
      </c>
      <c r="H58" s="38" t="str">
        <f t="shared" si="3"/>
        <v/>
      </c>
      <c r="I58" s="39" t="str">
        <f t="shared" si="4"/>
        <v>N/A</v>
      </c>
    </row>
    <row r="59" spans="1:9">
      <c r="A59" s="8">
        <v>804</v>
      </c>
      <c r="B59" s="8" t="s">
        <v>30</v>
      </c>
      <c r="C59" s="29">
        <f>SUM('Albany Value'!C59+'Big Horn Value'!C59+'Crook Value'!C59+'Converse Value'!C59+'Campbell Value'!C59+'Carbon Value'!C59+'Fremont Value'!C59+'Hot Springs Value'!C59+'Johnson Value'!C59+'Lincoln Value'!C59+'Laramie Value'!C59+'Natrona Value'!C59+'Niobrara Value'!C59+'Park Value'!C59+'Sheridan Value'!C59+'Sweetwater Value'!C59+'Sublette Value'!C59+'Teton Value'!C59+'Uinta Value'!C59+'Weston Value'!C59+'Washakie Value'!C59+'Goshen Value'!C59+'Platte Value'!C59)</f>
        <v>11568253</v>
      </c>
      <c r="D59" s="29">
        <f>SUM('Albany Value'!D59+'Big Horn Value'!D59+'Crook Value'!D59+'Converse Value'!D59+'Campbell Value'!D59+'Carbon Value'!D59+'Fremont Value'!D59+'Hot Springs Value'!D59+'Johnson Value'!D59+'Lincoln Value'!D59+'Laramie Value'!D59+'Natrona Value'!D59+'Niobrara Value'!D59+'Park Value'!D59+'Sheridan Value'!D59+'Sweetwater Value'!D59+'Sublette Value'!D59+'Teton Value'!D59+'Uinta Value'!D59+'Weston Value'!D59+'Washakie Value'!D59+'Goshen Value'!D59+'Platte Value'!D59)</f>
        <v>9778162.3300000001</v>
      </c>
      <c r="E59" s="29">
        <f>SUM('Albany Value'!E59+'Big Horn Value'!E59+'Crook Value'!E59+'Converse Value'!E59+'Campbell Value'!E59+'Carbon Value'!E59+'Fremont Value'!E59+'Hot Springs Value'!E59+'Johnson Value'!E59+'Lincoln Value'!E59+'Laramie Value'!E59+'Natrona Value'!E59+'Niobrara Value'!E59+'Park Value'!E59+'Sheridan Value'!E59+'Sweetwater Value'!E59+'Sublette Value'!E59+'Teton Value'!E59+'Uinta Value'!E59+'Weston Value'!E59+'Washakie Value'!E59+'Goshen Value'!E59+'Platte Value'!E59)</f>
        <v>1330350</v>
      </c>
      <c r="F59" s="29">
        <f>SUM('Albany Value'!F59+'Big Horn Value'!F59+'Crook Value'!F59+'Converse Value'!F59+'Campbell Value'!F59+'Carbon Value'!F59+'Fremont Value'!F59+'Hot Springs Value'!F59+'Johnson Value'!F59+'Lincoln Value'!F59+'Laramie Value'!F59+'Natrona Value'!F59+'Niobrara Value'!F59+'Park Value'!F59+'Sheridan Value'!F59+'Sweetwater Value'!F59+'Sublette Value'!F59+'Teton Value'!F59+'Uinta Value'!F59+'Weston Value'!F59+'Washakie Value'!F59+'Goshen Value'!F59+'Platte Value'!F59)</f>
        <v>1124490</v>
      </c>
      <c r="G59" s="29">
        <f t="shared" si="2"/>
        <v>-1790090.67</v>
      </c>
      <c r="H59" s="38">
        <f t="shared" si="3"/>
        <v>-0.15474123350997859</v>
      </c>
      <c r="I59" s="39">
        <f t="shared" si="4"/>
        <v>0.11500013622702866</v>
      </c>
    </row>
    <row r="60" spans="1:9">
      <c r="A60" s="8">
        <v>805</v>
      </c>
      <c r="B60" s="8" t="s">
        <v>31</v>
      </c>
      <c r="C60" s="29">
        <f>SUM('Albany Value'!C60+'Big Horn Value'!C60+'Crook Value'!C60+'Converse Value'!C60+'Campbell Value'!C60+'Carbon Value'!C60+'Fremont Value'!C60+'Hot Springs Value'!C60+'Johnson Value'!C60+'Lincoln Value'!C60+'Laramie Value'!C60+'Natrona Value'!C60+'Niobrara Value'!C60+'Park Value'!C60+'Sheridan Value'!C60+'Sweetwater Value'!C60+'Sublette Value'!C60+'Teton Value'!C60+'Uinta Value'!C60+'Weston Value'!C60+'Washakie Value'!C60+'Goshen Value'!C60+'Platte Value'!C60)</f>
        <v>2931956</v>
      </c>
      <c r="D60" s="29">
        <f>SUM('Albany Value'!D60+'Big Horn Value'!D60+'Crook Value'!D60+'Converse Value'!D60+'Campbell Value'!D60+'Carbon Value'!D60+'Fremont Value'!D60+'Hot Springs Value'!D60+'Johnson Value'!D60+'Lincoln Value'!D60+'Laramie Value'!D60+'Natrona Value'!D60+'Niobrara Value'!D60+'Park Value'!D60+'Sheridan Value'!D60+'Sweetwater Value'!D60+'Sublette Value'!D60+'Teton Value'!D60+'Uinta Value'!D60+'Weston Value'!D60+'Washakie Value'!D60+'Goshen Value'!D60+'Platte Value'!D60)</f>
        <v>2996333</v>
      </c>
      <c r="E60" s="29">
        <f>SUM('Albany Value'!E60+'Big Horn Value'!E60+'Crook Value'!E60+'Converse Value'!E60+'Campbell Value'!E60+'Carbon Value'!E60+'Fremont Value'!E60+'Hot Springs Value'!E60+'Johnson Value'!E60+'Lincoln Value'!E60+'Laramie Value'!E60+'Natrona Value'!E60+'Niobrara Value'!E60+'Park Value'!E60+'Sheridan Value'!E60+'Sweetwater Value'!E60+'Sublette Value'!E60+'Teton Value'!E60+'Uinta Value'!E60+'Weston Value'!E60+'Washakie Value'!E60+'Goshen Value'!E60+'Platte Value'!E60)</f>
        <v>337175</v>
      </c>
      <c r="F60" s="29">
        <f>SUM('Albany Value'!F60+'Big Horn Value'!F60+'Crook Value'!F60+'Converse Value'!F60+'Campbell Value'!F60+'Carbon Value'!F60+'Fremont Value'!F60+'Hot Springs Value'!F60+'Johnson Value'!F60+'Lincoln Value'!F60+'Laramie Value'!F60+'Natrona Value'!F60+'Niobrara Value'!F60+'Park Value'!F60+'Sheridan Value'!F60+'Sweetwater Value'!F60+'Sublette Value'!F60+'Teton Value'!F60+'Uinta Value'!F60+'Weston Value'!F60+'Washakie Value'!F60+'Goshen Value'!F60+'Platte Value'!F60)</f>
        <v>344579</v>
      </c>
      <c r="G60" s="29">
        <f t="shared" si="2"/>
        <v>64377</v>
      </c>
      <c r="H60" s="38">
        <f t="shared" si="3"/>
        <v>2.1958923407725983E-2</v>
      </c>
      <c r="I60" s="39">
        <f t="shared" si="4"/>
        <v>0.11500023528759988</v>
      </c>
    </row>
    <row r="61" spans="1:9">
      <c r="A61" s="8">
        <v>806</v>
      </c>
      <c r="B61" s="8" t="s">
        <v>32</v>
      </c>
      <c r="C61" s="29">
        <f>SUM('Albany Value'!C61+'Big Horn Value'!C61+'Crook Value'!C61+'Converse Value'!C61+'Campbell Value'!C61+'Carbon Value'!C61+'Fremont Value'!C61+'Hot Springs Value'!C61+'Johnson Value'!C61+'Lincoln Value'!C61+'Laramie Value'!C61+'Natrona Value'!C61+'Niobrara Value'!C61+'Park Value'!C61+'Sheridan Value'!C61+'Sweetwater Value'!C61+'Sublette Value'!C61+'Teton Value'!C61+'Uinta Value'!C61+'Weston Value'!C61+'Washakie Value'!C61+'Goshen Value'!C61+'Platte Value'!C61)</f>
        <v>494695</v>
      </c>
      <c r="D61" s="29">
        <f>SUM('Albany Value'!D61+'Big Horn Value'!D61+'Crook Value'!D61+'Converse Value'!D61+'Campbell Value'!D61+'Carbon Value'!D61+'Fremont Value'!D61+'Hot Springs Value'!D61+'Johnson Value'!D61+'Lincoln Value'!D61+'Laramie Value'!D61+'Natrona Value'!D61+'Niobrara Value'!D61+'Park Value'!D61+'Sheridan Value'!D61+'Sweetwater Value'!D61+'Sublette Value'!D61+'Teton Value'!D61+'Uinta Value'!D61+'Weston Value'!D61+'Washakie Value'!D61+'Goshen Value'!D61+'Platte Value'!D61)</f>
        <v>485256.84</v>
      </c>
      <c r="E61" s="29">
        <f>SUM('Albany Value'!E61+'Big Horn Value'!E61+'Crook Value'!E61+'Converse Value'!E61+'Campbell Value'!E61+'Carbon Value'!E61+'Fremont Value'!E61+'Hot Springs Value'!E61+'Johnson Value'!E61+'Lincoln Value'!E61+'Laramie Value'!E61+'Natrona Value'!E61+'Niobrara Value'!E61+'Park Value'!E61+'Sheridan Value'!E61+'Sweetwater Value'!E61+'Sublette Value'!E61+'Teton Value'!E61+'Uinta Value'!E61+'Weston Value'!E61+'Washakie Value'!E61+'Goshen Value'!E61+'Platte Value'!E61)</f>
        <v>56890</v>
      </c>
      <c r="F61" s="29">
        <f>SUM('Albany Value'!F61+'Big Horn Value'!F61+'Crook Value'!F61+'Converse Value'!F61+'Campbell Value'!F61+'Carbon Value'!F61+'Fremont Value'!F61+'Hot Springs Value'!F61+'Johnson Value'!F61+'Lincoln Value'!F61+'Laramie Value'!F61+'Natrona Value'!F61+'Niobrara Value'!F61+'Park Value'!F61+'Sheridan Value'!F61+'Sweetwater Value'!F61+'Sublette Value'!F61+'Teton Value'!F61+'Uinta Value'!F61+'Weston Value'!F61+'Washakie Value'!F61+'Goshen Value'!F61+'Platte Value'!F61)</f>
        <v>55804</v>
      </c>
      <c r="G61" s="29">
        <f t="shared" si="2"/>
        <v>-9438.1599999999744</v>
      </c>
      <c r="H61" s="38">
        <f t="shared" si="3"/>
        <v>-1.9089470908771333E-2</v>
      </c>
      <c r="I61" s="39">
        <f t="shared" si="4"/>
        <v>0.11499889419384587</v>
      </c>
    </row>
    <row r="62" spans="1:9">
      <c r="A62" s="8">
        <v>807</v>
      </c>
      <c r="B62" s="8" t="s">
        <v>33</v>
      </c>
      <c r="C62" s="29">
        <f>SUM('Albany Value'!C62+'Big Horn Value'!C62+'Crook Value'!C62+'Converse Value'!C62+'Campbell Value'!C62+'Carbon Value'!C62+'Fremont Value'!C62+'Hot Springs Value'!C62+'Johnson Value'!C62+'Lincoln Value'!C62+'Laramie Value'!C62+'Natrona Value'!C62+'Niobrara Value'!C62+'Park Value'!C62+'Sheridan Value'!C62+'Sweetwater Value'!C62+'Sublette Value'!C62+'Teton Value'!C62+'Uinta Value'!C62+'Weston Value'!C62+'Washakie Value'!C62+'Goshen Value'!C62+'Platte Value'!C62)</f>
        <v>40128605</v>
      </c>
      <c r="D62" s="29">
        <f>SUM('Albany Value'!D62+'Big Horn Value'!D62+'Crook Value'!D62+'Converse Value'!D62+'Campbell Value'!D62+'Carbon Value'!D62+'Fremont Value'!D62+'Hot Springs Value'!D62+'Johnson Value'!D62+'Lincoln Value'!D62+'Laramie Value'!D62+'Natrona Value'!D62+'Niobrara Value'!D62+'Park Value'!D62+'Sheridan Value'!D62+'Sweetwater Value'!D62+'Sublette Value'!D62+'Teton Value'!D62+'Uinta Value'!D62+'Weston Value'!D62+'Washakie Value'!D62+'Goshen Value'!D62+'Platte Value'!D62)</f>
        <v>38454579.740000002</v>
      </c>
      <c r="E62" s="29">
        <f>SUM('Albany Value'!E62+'Big Horn Value'!E62+'Crook Value'!E62+'Converse Value'!E62+'Campbell Value'!E62+'Carbon Value'!E62+'Fremont Value'!E62+'Hot Springs Value'!E62+'Johnson Value'!E62+'Lincoln Value'!E62+'Laramie Value'!E62+'Natrona Value'!E62+'Niobrara Value'!E62+'Park Value'!E62+'Sheridan Value'!E62+'Sweetwater Value'!E62+'Sublette Value'!E62+'Teton Value'!E62+'Uinta Value'!E62+'Weston Value'!E62+'Washakie Value'!E62+'Goshen Value'!E62+'Platte Value'!E62)</f>
        <v>4614791</v>
      </c>
      <c r="F62" s="29">
        <f>SUM('Albany Value'!F62+'Big Horn Value'!F62+'Crook Value'!F62+'Converse Value'!F62+'Campbell Value'!F62+'Carbon Value'!F62+'Fremont Value'!F62+'Hot Springs Value'!F62+'Johnson Value'!F62+'Lincoln Value'!F62+'Laramie Value'!F62+'Natrona Value'!F62+'Niobrara Value'!F62+'Park Value'!F62+'Sheridan Value'!F62+'Sweetwater Value'!F62+'Sublette Value'!F62+'Teton Value'!F62+'Uinta Value'!F62+'Weston Value'!F62+'Washakie Value'!F62+'Goshen Value'!F62+'Platte Value'!F62)</f>
        <v>4422277</v>
      </c>
      <c r="G62" s="29">
        <f t="shared" si="2"/>
        <v>-1674025.2599999979</v>
      </c>
      <c r="H62" s="38">
        <f t="shared" si="3"/>
        <v>-4.1716732133697976E-2</v>
      </c>
      <c r="I62" s="39">
        <f t="shared" si="4"/>
        <v>0.11500000857895215</v>
      </c>
    </row>
    <row r="63" spans="1:9">
      <c r="A63" s="8">
        <v>808</v>
      </c>
      <c r="B63" s="8" t="s">
        <v>34</v>
      </c>
      <c r="C63" s="29">
        <f>SUM('Albany Value'!C63+'Big Horn Value'!C63+'Crook Value'!C63+'Converse Value'!C63+'Campbell Value'!C63+'Carbon Value'!C63+'Fremont Value'!C63+'Hot Springs Value'!C63+'Johnson Value'!C63+'Lincoln Value'!C63+'Laramie Value'!C63+'Natrona Value'!C63+'Niobrara Value'!C63+'Park Value'!C63+'Sheridan Value'!C63+'Sweetwater Value'!C63+'Sublette Value'!C63+'Teton Value'!C63+'Uinta Value'!C63+'Weston Value'!C63+'Washakie Value'!C63+'Goshen Value'!C63+'Platte Value'!C63)</f>
        <v>711130</v>
      </c>
      <c r="D63" s="29">
        <f>SUM('Albany Value'!D63+'Big Horn Value'!D63+'Crook Value'!D63+'Converse Value'!D63+'Campbell Value'!D63+'Carbon Value'!D63+'Fremont Value'!D63+'Hot Springs Value'!D63+'Johnson Value'!D63+'Lincoln Value'!D63+'Laramie Value'!D63+'Natrona Value'!D63+'Niobrara Value'!D63+'Park Value'!D63+'Sheridan Value'!D63+'Sweetwater Value'!D63+'Sublette Value'!D63+'Teton Value'!D63+'Uinta Value'!D63+'Weston Value'!D63+'Washakie Value'!D63+'Goshen Value'!D63+'Platte Value'!D63)</f>
        <v>694599</v>
      </c>
      <c r="E63" s="29">
        <f>SUM('Albany Value'!E63+'Big Horn Value'!E63+'Crook Value'!E63+'Converse Value'!E63+'Campbell Value'!E63+'Carbon Value'!E63+'Fremont Value'!E63+'Hot Springs Value'!E63+'Johnson Value'!E63+'Lincoln Value'!E63+'Laramie Value'!E63+'Natrona Value'!E63+'Niobrara Value'!E63+'Park Value'!E63+'Sheridan Value'!E63+'Sweetwater Value'!E63+'Sublette Value'!E63+'Teton Value'!E63+'Uinta Value'!E63+'Weston Value'!E63+'Washakie Value'!E63+'Goshen Value'!E63+'Platte Value'!E63)</f>
        <v>81780</v>
      </c>
      <c r="F63" s="29">
        <f>SUM('Albany Value'!F63+'Big Horn Value'!F63+'Crook Value'!F63+'Converse Value'!F63+'Campbell Value'!F63+'Carbon Value'!F63+'Fremont Value'!F63+'Hot Springs Value'!F63+'Johnson Value'!F63+'Lincoln Value'!F63+'Laramie Value'!F63+'Natrona Value'!F63+'Niobrara Value'!F63+'Park Value'!F63+'Sheridan Value'!F63+'Sweetwater Value'!F63+'Sublette Value'!F63+'Teton Value'!F63+'Uinta Value'!F63+'Weston Value'!F63+'Washakie Value'!F63+'Goshen Value'!F63+'Platte Value'!F63)</f>
        <v>79879</v>
      </c>
      <c r="G63" s="29">
        <f t="shared" si="2"/>
        <v>-16531</v>
      </c>
      <c r="H63" s="38">
        <f t="shared" si="3"/>
        <v>-2.3245292247493277E-2</v>
      </c>
      <c r="I63" s="39">
        <f t="shared" si="4"/>
        <v>0.11500016556315226</v>
      </c>
    </row>
    <row r="64" spans="1:9">
      <c r="A64" s="8">
        <v>809</v>
      </c>
      <c r="B64" s="8" t="s">
        <v>24</v>
      </c>
      <c r="C64" s="29">
        <f>SUM('Albany Value'!C64+'Big Horn Value'!C64+'Crook Value'!C64+'Converse Value'!C64+'Campbell Value'!C64+'Carbon Value'!C64+'Fremont Value'!C64+'Hot Springs Value'!C64+'Johnson Value'!C64+'Lincoln Value'!C64+'Laramie Value'!C64+'Natrona Value'!C64+'Niobrara Value'!C64+'Park Value'!C64+'Sheridan Value'!C64+'Sweetwater Value'!C64+'Sublette Value'!C64+'Teton Value'!C64+'Uinta Value'!C64+'Weston Value'!C64+'Washakie Value'!C64+'Goshen Value'!C64+'Platte Value'!C64)</f>
        <v>32722471</v>
      </c>
      <c r="D64" s="29">
        <f>SUM('Albany Value'!D64+'Big Horn Value'!D64+'Crook Value'!D64+'Converse Value'!D64+'Campbell Value'!D64+'Carbon Value'!D64+'Fremont Value'!D64+'Hot Springs Value'!D64+'Johnson Value'!D64+'Lincoln Value'!D64+'Laramie Value'!D64+'Natrona Value'!D64+'Niobrara Value'!D64+'Park Value'!D64+'Sheridan Value'!D64+'Sweetwater Value'!D64+'Sublette Value'!D64+'Teton Value'!D64+'Uinta Value'!D64+'Weston Value'!D64+'Washakie Value'!D64+'Goshen Value'!D64+'Platte Value'!D64)</f>
        <v>31988772.349999998</v>
      </c>
      <c r="E64" s="29">
        <f>SUM('Albany Value'!E64+'Big Horn Value'!E64+'Crook Value'!E64+'Converse Value'!E64+'Campbell Value'!E64+'Carbon Value'!E64+'Fremont Value'!E64+'Hot Springs Value'!E64+'Johnson Value'!E64+'Lincoln Value'!E64+'Laramie Value'!E64+'Natrona Value'!E64+'Niobrara Value'!E64+'Park Value'!E64+'Sheridan Value'!E64+'Sweetwater Value'!E64+'Sublette Value'!E64+'Teton Value'!E64+'Uinta Value'!E64+'Weston Value'!E64+'Washakie Value'!E64+'Goshen Value'!E64+'Platte Value'!E64)</f>
        <v>3763083</v>
      </c>
      <c r="F64" s="29">
        <f>SUM('Albany Value'!F64+'Big Horn Value'!F64+'Crook Value'!F64+'Converse Value'!F64+'Campbell Value'!F64+'Carbon Value'!F64+'Fremont Value'!F64+'Hot Springs Value'!F64+'Johnson Value'!F64+'Lincoln Value'!F64+'Laramie Value'!F64+'Natrona Value'!F64+'Niobrara Value'!F64+'Park Value'!F64+'Sheridan Value'!F64+'Sweetwater Value'!F64+'Sublette Value'!F64+'Teton Value'!F64+'Uinta Value'!F64+'Weston Value'!F64+'Washakie Value'!F64+'Goshen Value'!F64+'Platte Value'!F64)</f>
        <v>3678709</v>
      </c>
      <c r="G64" s="29">
        <f t="shared" si="2"/>
        <v>-733698.65000000224</v>
      </c>
      <c r="H64" s="38">
        <f t="shared" si="3"/>
        <v>-2.2421509172133591E-2</v>
      </c>
      <c r="I64" s="39">
        <f t="shared" si="4"/>
        <v>0.11500000561915907</v>
      </c>
    </row>
    <row r="65" spans="1:9">
      <c r="A65" s="8">
        <v>810</v>
      </c>
      <c r="B65" s="8" t="s">
        <v>35</v>
      </c>
      <c r="C65" s="29">
        <f>SUM('Albany Value'!C65+'Big Horn Value'!C65+'Crook Value'!C65+'Converse Value'!C65+'Campbell Value'!C65+'Carbon Value'!C65+'Fremont Value'!C65+'Hot Springs Value'!C65+'Johnson Value'!C65+'Lincoln Value'!C65+'Laramie Value'!C65+'Natrona Value'!C65+'Niobrara Value'!C65+'Park Value'!C65+'Sheridan Value'!C65+'Sweetwater Value'!C65+'Sublette Value'!C65+'Teton Value'!C65+'Uinta Value'!C65+'Weston Value'!C65+'Washakie Value'!C65+'Goshen Value'!C65+'Platte Value'!C65)</f>
        <v>249915007</v>
      </c>
      <c r="D65" s="29">
        <f>SUM('Albany Value'!D65+'Big Horn Value'!D65+'Crook Value'!D65+'Converse Value'!D65+'Campbell Value'!D65+'Carbon Value'!D65+'Fremont Value'!D65+'Hot Springs Value'!D65+'Johnson Value'!D65+'Lincoln Value'!D65+'Laramie Value'!D65+'Natrona Value'!D65+'Niobrara Value'!D65+'Park Value'!D65+'Sheridan Value'!D65+'Sweetwater Value'!D65+'Sublette Value'!D65+'Teton Value'!D65+'Uinta Value'!D65+'Weston Value'!D65+'Washakie Value'!D65+'Goshen Value'!D65+'Platte Value'!D65)</f>
        <v>358516946.27000004</v>
      </c>
      <c r="E65" s="29">
        <f>SUM('Albany Value'!E65+'Big Horn Value'!E65+'Crook Value'!E65+'Converse Value'!E65+'Campbell Value'!E65+'Carbon Value'!E65+'Fremont Value'!E65+'Hot Springs Value'!E65+'Johnson Value'!E65+'Lincoln Value'!E65+'Laramie Value'!E65+'Natrona Value'!E65+'Niobrara Value'!E65+'Park Value'!E65+'Sheridan Value'!E65+'Sweetwater Value'!E65+'Sublette Value'!E65+'Teton Value'!E65+'Uinta Value'!E65+'Weston Value'!E65+'Washakie Value'!E65+'Goshen Value'!E65+'Platte Value'!E65)</f>
        <v>28740227</v>
      </c>
      <c r="F65" s="29">
        <f>SUM('Albany Value'!F65+'Big Horn Value'!F65+'Crook Value'!F65+'Converse Value'!F65+'Campbell Value'!F65+'Carbon Value'!F65+'Fremont Value'!F65+'Hot Springs Value'!F65+'Johnson Value'!F65+'Lincoln Value'!F65+'Laramie Value'!F65+'Natrona Value'!F65+'Niobrara Value'!F65+'Park Value'!F65+'Sheridan Value'!F65+'Sweetwater Value'!F65+'Sublette Value'!F65+'Teton Value'!F65+'Uinta Value'!F65+'Weston Value'!F65+'Washakie Value'!F65+'Goshen Value'!F65+'Platte Value'!F65)</f>
        <v>41229453</v>
      </c>
      <c r="G65" s="29">
        <f t="shared" si="2"/>
        <v>108601939.27000004</v>
      </c>
      <c r="H65" s="38">
        <f t="shared" si="3"/>
        <v>0.43455557953665425</v>
      </c>
      <c r="I65" s="39">
        <f t="shared" si="4"/>
        <v>0.11500001165621329</v>
      </c>
    </row>
    <row r="66" spans="1:9">
      <c r="A66" s="8">
        <v>811</v>
      </c>
      <c r="B66" s="8" t="s">
        <v>36</v>
      </c>
      <c r="C66" s="29">
        <f>SUM('Albany Value'!C66+'Big Horn Value'!C66+'Crook Value'!C66+'Converse Value'!C66+'Campbell Value'!C66+'Carbon Value'!C66+'Fremont Value'!C66+'Hot Springs Value'!C66+'Johnson Value'!C66+'Lincoln Value'!C66+'Laramie Value'!C66+'Natrona Value'!C66+'Niobrara Value'!C66+'Park Value'!C66+'Sheridan Value'!C66+'Sweetwater Value'!C66+'Sublette Value'!C66+'Teton Value'!C66+'Uinta Value'!C66+'Weston Value'!C66+'Washakie Value'!C66+'Goshen Value'!C66+'Platte Value'!C66)</f>
        <v>42182818</v>
      </c>
      <c r="D66" s="29">
        <f>SUM('Albany Value'!D66+'Big Horn Value'!D66+'Crook Value'!D66+'Converse Value'!D66+'Campbell Value'!D66+'Carbon Value'!D66+'Fremont Value'!D66+'Hot Springs Value'!D66+'Johnson Value'!D66+'Lincoln Value'!D66+'Laramie Value'!D66+'Natrona Value'!D66+'Niobrara Value'!D66+'Park Value'!D66+'Sheridan Value'!D66+'Sweetwater Value'!D66+'Sublette Value'!D66+'Teton Value'!D66+'Uinta Value'!D66+'Weston Value'!D66+'Washakie Value'!D66+'Goshen Value'!D66+'Platte Value'!D66)</f>
        <v>49946912.640000001</v>
      </c>
      <c r="E66" s="29">
        <f>SUM('Albany Value'!E66+'Big Horn Value'!E66+'Crook Value'!E66+'Converse Value'!E66+'Campbell Value'!E66+'Carbon Value'!E66+'Fremont Value'!E66+'Hot Springs Value'!E66+'Johnson Value'!E66+'Lincoln Value'!E66+'Laramie Value'!E66+'Natrona Value'!E66+'Niobrara Value'!E66+'Park Value'!E66+'Sheridan Value'!E66+'Sweetwater Value'!E66+'Sublette Value'!E66+'Teton Value'!E66+'Uinta Value'!E66+'Weston Value'!E66+'Washakie Value'!E66+'Goshen Value'!E66+'Platte Value'!E66)</f>
        <v>4851025</v>
      </c>
      <c r="F66" s="29">
        <f>SUM('Albany Value'!F66+'Big Horn Value'!F66+'Crook Value'!F66+'Converse Value'!F66+'Campbell Value'!F66+'Carbon Value'!F66+'Fremont Value'!F66+'Hot Springs Value'!F66+'Johnson Value'!F66+'Lincoln Value'!F66+'Laramie Value'!F66+'Natrona Value'!F66+'Niobrara Value'!F66+'Park Value'!F66+'Sheridan Value'!F66+'Sweetwater Value'!F66+'Sublette Value'!F66+'Teton Value'!F66+'Uinta Value'!F66+'Weston Value'!F66+'Washakie Value'!F66+'Goshen Value'!F66+'Platte Value'!F66)</f>
        <v>5743895</v>
      </c>
      <c r="G66" s="29">
        <f t="shared" si="2"/>
        <v>7764094.6400000006</v>
      </c>
      <c r="H66" s="38">
        <f t="shared" si="3"/>
        <v>0.18405800835905817</v>
      </c>
      <c r="I66" s="39">
        <f t="shared" si="4"/>
        <v>0.11500000092898635</v>
      </c>
    </row>
    <row r="67" spans="1:9">
      <c r="A67" s="8">
        <v>812</v>
      </c>
      <c r="B67" s="8" t="s">
        <v>37</v>
      </c>
      <c r="C67" s="29">
        <f>SUM('Albany Value'!C67+'Big Horn Value'!C67+'Crook Value'!C67+'Converse Value'!C67+'Campbell Value'!C67+'Carbon Value'!C67+'Fremont Value'!C67+'Hot Springs Value'!C67+'Johnson Value'!C67+'Lincoln Value'!C67+'Laramie Value'!C67+'Natrona Value'!C67+'Niobrara Value'!C67+'Park Value'!C67+'Sheridan Value'!C67+'Sweetwater Value'!C67+'Sublette Value'!C67+'Teton Value'!C67+'Uinta Value'!C67+'Weston Value'!C67+'Washakie Value'!C67+'Goshen Value'!C67+'Platte Value'!C67)</f>
        <v>427949533</v>
      </c>
      <c r="D67" s="29">
        <f>SUM('Albany Value'!D67+'Big Horn Value'!D67+'Crook Value'!D67+'Converse Value'!D67+'Campbell Value'!D67+'Carbon Value'!D67+'Fremont Value'!D67+'Hot Springs Value'!D67+'Johnson Value'!D67+'Lincoln Value'!D67+'Laramie Value'!D67+'Natrona Value'!D67+'Niobrara Value'!D67+'Park Value'!D67+'Sheridan Value'!D67+'Sweetwater Value'!D67+'Sublette Value'!D67+'Teton Value'!D67+'Uinta Value'!D67+'Weston Value'!D67+'Washakie Value'!D67+'Goshen Value'!D67+'Platte Value'!D67)</f>
        <v>609494361.21000004</v>
      </c>
      <c r="E67" s="29">
        <f>SUM('Albany Value'!E67+'Big Horn Value'!E67+'Crook Value'!E67+'Converse Value'!E67+'Campbell Value'!E67+'Carbon Value'!E67+'Fremont Value'!E67+'Hot Springs Value'!E67+'Johnson Value'!E67+'Lincoln Value'!E67+'Laramie Value'!E67+'Natrona Value'!E67+'Niobrara Value'!E67+'Park Value'!E67+'Sheridan Value'!E67+'Sweetwater Value'!E67+'Sublette Value'!E67+'Teton Value'!E67+'Uinta Value'!E67+'Weston Value'!E67+'Washakie Value'!E67+'Goshen Value'!E67+'Platte Value'!E67)</f>
        <v>49214198</v>
      </c>
      <c r="F67" s="29">
        <f>SUM('Albany Value'!F67+'Big Horn Value'!F67+'Crook Value'!F67+'Converse Value'!F67+'Campbell Value'!F67+'Carbon Value'!F67+'Fremont Value'!F67+'Hot Springs Value'!F67+'Johnson Value'!F67+'Lincoln Value'!F67+'Laramie Value'!F67+'Natrona Value'!F67+'Niobrara Value'!F67+'Park Value'!F67+'Sheridan Value'!F67+'Sweetwater Value'!F67+'Sublette Value'!F67+'Teton Value'!F67+'Uinta Value'!F67+'Weston Value'!F67+'Washakie Value'!F67+'Goshen Value'!F67+'Platte Value'!F67)</f>
        <v>70091853</v>
      </c>
      <c r="G67" s="29">
        <f t="shared" si="2"/>
        <v>181544828.21000004</v>
      </c>
      <c r="H67" s="38">
        <f t="shared" si="3"/>
        <v>0.4242201610193872</v>
      </c>
      <c r="I67" s="39">
        <f t="shared" si="4"/>
        <v>0.11500000239682283</v>
      </c>
    </row>
    <row r="68" spans="1:9">
      <c r="A68" s="8">
        <v>813</v>
      </c>
      <c r="B68" s="8" t="s">
        <v>38</v>
      </c>
      <c r="C68" s="29">
        <f>SUM('Albany Value'!C68+'Big Horn Value'!C68+'Crook Value'!C68+'Converse Value'!C68+'Campbell Value'!C68+'Carbon Value'!C68+'Fremont Value'!C68+'Hot Springs Value'!C68+'Johnson Value'!C68+'Lincoln Value'!C68+'Laramie Value'!C68+'Natrona Value'!C68+'Niobrara Value'!C68+'Park Value'!C68+'Sheridan Value'!C68+'Sweetwater Value'!C68+'Sublette Value'!C68+'Teton Value'!C68+'Uinta Value'!C68+'Weston Value'!C68+'Washakie Value'!C68+'Goshen Value'!C68+'Platte Value'!C68)</f>
        <v>40242200</v>
      </c>
      <c r="D68" s="29">
        <f>SUM('Albany Value'!D68+'Big Horn Value'!D68+'Crook Value'!D68+'Converse Value'!D68+'Campbell Value'!D68+'Carbon Value'!D68+'Fremont Value'!D68+'Hot Springs Value'!D68+'Johnson Value'!D68+'Lincoln Value'!D68+'Laramie Value'!D68+'Natrona Value'!D68+'Niobrara Value'!D68+'Park Value'!D68+'Sheridan Value'!D68+'Sweetwater Value'!D68+'Sublette Value'!D68+'Teton Value'!D68+'Uinta Value'!D68+'Weston Value'!D68+'Washakie Value'!D68+'Goshen Value'!D68+'Platte Value'!D68)</f>
        <v>52133891.629999995</v>
      </c>
      <c r="E68" s="29">
        <f>SUM('Albany Value'!E68+'Big Horn Value'!E68+'Crook Value'!E68+'Converse Value'!E68+'Campbell Value'!E68+'Carbon Value'!E68+'Fremont Value'!E68+'Hot Springs Value'!E68+'Johnson Value'!E68+'Lincoln Value'!E68+'Laramie Value'!E68+'Natrona Value'!E68+'Niobrara Value'!E68+'Park Value'!E68+'Sheridan Value'!E68+'Sweetwater Value'!E68+'Sublette Value'!E68+'Teton Value'!E68+'Uinta Value'!E68+'Weston Value'!E68+'Washakie Value'!E68+'Goshen Value'!E68+'Platte Value'!E68)</f>
        <v>4627852</v>
      </c>
      <c r="F68" s="29">
        <f>SUM('Albany Value'!F68+'Big Horn Value'!F68+'Crook Value'!F68+'Converse Value'!F68+'Campbell Value'!F68+'Carbon Value'!F68+'Fremont Value'!F68+'Hot Springs Value'!F68+'Johnson Value'!F68+'Lincoln Value'!F68+'Laramie Value'!F68+'Natrona Value'!F68+'Niobrara Value'!F68+'Park Value'!F68+'Sheridan Value'!F68+'Sweetwater Value'!F68+'Sublette Value'!F68+'Teton Value'!F68+'Uinta Value'!F68+'Weston Value'!F68+'Washakie Value'!F68+'Goshen Value'!F68+'Platte Value'!F68)</f>
        <v>5995396</v>
      </c>
      <c r="G68" s="29">
        <f t="shared" si="2"/>
        <v>11891691.629999995</v>
      </c>
      <c r="H68" s="38">
        <f t="shared" si="3"/>
        <v>0.29550296768349549</v>
      </c>
      <c r="I68" s="39">
        <f t="shared" si="4"/>
        <v>0.11499997050958692</v>
      </c>
    </row>
    <row r="69" spans="1:9">
      <c r="A69" s="8">
        <v>814</v>
      </c>
      <c r="B69" s="8" t="s">
        <v>39</v>
      </c>
      <c r="C69" s="29">
        <f>SUM('Albany Value'!C69+'Big Horn Value'!C69+'Crook Value'!C69+'Converse Value'!C69+'Campbell Value'!C69+'Carbon Value'!C69+'Fremont Value'!C69+'Hot Springs Value'!C69+'Johnson Value'!C69+'Lincoln Value'!C69+'Laramie Value'!C69+'Natrona Value'!C69+'Niobrara Value'!C69+'Park Value'!C69+'Sheridan Value'!C69+'Sweetwater Value'!C69+'Sublette Value'!C69+'Teton Value'!C69+'Uinta Value'!C69+'Weston Value'!C69+'Washakie Value'!C69+'Goshen Value'!C69+'Platte Value'!C69)</f>
        <v>314015956</v>
      </c>
      <c r="D69" s="29">
        <f>SUM('Albany Value'!D69+'Big Horn Value'!D69+'Crook Value'!D69+'Converse Value'!D69+'Campbell Value'!D69+'Carbon Value'!D69+'Fremont Value'!D69+'Hot Springs Value'!D69+'Johnson Value'!D69+'Lincoln Value'!D69+'Laramie Value'!D69+'Natrona Value'!D69+'Niobrara Value'!D69+'Park Value'!D69+'Sheridan Value'!D69+'Sweetwater Value'!D69+'Sublette Value'!D69+'Teton Value'!D69+'Uinta Value'!D69+'Weston Value'!D69+'Washakie Value'!D69+'Goshen Value'!D69+'Platte Value'!D69)</f>
        <v>303722719.76999998</v>
      </c>
      <c r="E69" s="29">
        <f>SUM('Albany Value'!E69+'Big Horn Value'!E69+'Crook Value'!E69+'Converse Value'!E69+'Campbell Value'!E69+'Carbon Value'!E69+'Fremont Value'!E69+'Hot Springs Value'!E69+'Johnson Value'!E69+'Lincoln Value'!E69+'Laramie Value'!E69+'Natrona Value'!E69+'Niobrara Value'!E69+'Park Value'!E69+'Sheridan Value'!E69+'Sweetwater Value'!E69+'Sublette Value'!E69+'Teton Value'!E69+'Uinta Value'!E69+'Weston Value'!E69+'Washakie Value'!E69+'Goshen Value'!E69+'Platte Value'!E69)</f>
        <v>36111837</v>
      </c>
      <c r="F69" s="29">
        <f>SUM('Albany Value'!F69+'Big Horn Value'!F69+'Crook Value'!F69+'Converse Value'!F69+'Campbell Value'!F69+'Carbon Value'!F69+'Fremont Value'!F69+'Hot Springs Value'!F69+'Johnson Value'!F69+'Lincoln Value'!F69+'Laramie Value'!F69+'Natrona Value'!F69+'Niobrara Value'!F69+'Park Value'!F69+'Sheridan Value'!F69+'Sweetwater Value'!F69+'Sublette Value'!F69+'Teton Value'!F69+'Uinta Value'!F69+'Weston Value'!F69+'Washakie Value'!F69+'Goshen Value'!F69+'Platte Value'!F69)</f>
        <v>34928116</v>
      </c>
      <c r="G69" s="29">
        <f t="shared" si="2"/>
        <v>-10293236.230000019</v>
      </c>
      <c r="H69" s="38">
        <f t="shared" si="3"/>
        <v>-3.2779307239340971E-2</v>
      </c>
      <c r="I69" s="39">
        <f t="shared" si="4"/>
        <v>0.11500001062301168</v>
      </c>
    </row>
    <row r="70" spans="1:9">
      <c r="A70" s="8">
        <v>815</v>
      </c>
      <c r="B70" s="8" t="s">
        <v>40</v>
      </c>
      <c r="C70" s="29">
        <f>SUM('Albany Value'!C70+'Big Horn Value'!C70+'Crook Value'!C70+'Converse Value'!C70+'Campbell Value'!C70+'Carbon Value'!C70+'Fremont Value'!C70+'Hot Springs Value'!C70+'Johnson Value'!C70+'Lincoln Value'!C70+'Laramie Value'!C70+'Natrona Value'!C70+'Niobrara Value'!C70+'Park Value'!C70+'Sheridan Value'!C70+'Sweetwater Value'!C70+'Sublette Value'!C70+'Teton Value'!C70+'Uinta Value'!C70+'Weston Value'!C70+'Washakie Value'!C70+'Goshen Value'!C70+'Platte Value'!C70)</f>
        <v>97878951</v>
      </c>
      <c r="D70" s="29">
        <f>SUM('Albany Value'!D70+'Big Horn Value'!D70+'Crook Value'!D70+'Converse Value'!D70+'Campbell Value'!D70+'Carbon Value'!D70+'Fremont Value'!D70+'Hot Springs Value'!D70+'Johnson Value'!D70+'Lincoln Value'!D70+'Laramie Value'!D70+'Natrona Value'!D70+'Niobrara Value'!D70+'Park Value'!D70+'Sheridan Value'!D70+'Sweetwater Value'!D70+'Sublette Value'!D70+'Teton Value'!D70+'Uinta Value'!D70+'Weston Value'!D70+'Washakie Value'!D70+'Goshen Value'!D70+'Platte Value'!D70)</f>
        <v>99500283.629999995</v>
      </c>
      <c r="E70" s="29">
        <f>SUM('Albany Value'!E70+'Big Horn Value'!E70+'Crook Value'!E70+'Converse Value'!E70+'Campbell Value'!E70+'Carbon Value'!E70+'Fremont Value'!E70+'Hot Springs Value'!E70+'Johnson Value'!E70+'Lincoln Value'!E70+'Laramie Value'!E70+'Natrona Value'!E70+'Niobrara Value'!E70+'Park Value'!E70+'Sheridan Value'!E70+'Sweetwater Value'!E70+'Sublette Value'!E70+'Teton Value'!E70+'Uinta Value'!E70+'Weston Value'!E70+'Washakie Value'!E70+'Goshen Value'!E70+'Platte Value'!E70)</f>
        <v>11256084</v>
      </c>
      <c r="F70" s="29">
        <f>SUM('Albany Value'!F70+'Big Horn Value'!F70+'Crook Value'!F70+'Converse Value'!F70+'Campbell Value'!F70+'Carbon Value'!F70+'Fremont Value'!F70+'Hot Springs Value'!F70+'Johnson Value'!F70+'Lincoln Value'!F70+'Laramie Value'!F70+'Natrona Value'!F70+'Niobrara Value'!F70+'Park Value'!F70+'Sheridan Value'!F70+'Sweetwater Value'!F70+'Sublette Value'!F70+'Teton Value'!F70+'Uinta Value'!F70+'Weston Value'!F70+'Washakie Value'!F70+'Goshen Value'!F70+'Platte Value'!F70)</f>
        <v>11442538</v>
      </c>
      <c r="G70" s="29">
        <f t="shared" si="2"/>
        <v>1621332.6299999952</v>
      </c>
      <c r="H70" s="38">
        <f t="shared" si="3"/>
        <v>1.6564730682535833E-2</v>
      </c>
      <c r="I70" s="39">
        <f t="shared" si="4"/>
        <v>0.1150000540958257</v>
      </c>
    </row>
    <row r="71" spans="1:9">
      <c r="A71" s="8">
        <v>816</v>
      </c>
      <c r="B71" s="8" t="s">
        <v>41</v>
      </c>
      <c r="C71" s="29">
        <f>SUM('Albany Value'!C71+'Big Horn Value'!C71+'Crook Value'!C71+'Converse Value'!C71+'Campbell Value'!C71+'Carbon Value'!C71+'Fremont Value'!C71+'Hot Springs Value'!C71+'Johnson Value'!C71+'Lincoln Value'!C71+'Laramie Value'!C71+'Natrona Value'!C71+'Niobrara Value'!C71+'Park Value'!C71+'Sheridan Value'!C71+'Sweetwater Value'!C71+'Sublette Value'!C71+'Teton Value'!C71+'Uinta Value'!C71+'Weston Value'!C71+'Washakie Value'!C71+'Goshen Value'!C71+'Platte Value'!C71)</f>
        <v>7097254</v>
      </c>
      <c r="D71" s="29">
        <f>SUM('Albany Value'!D71+'Big Horn Value'!D71+'Crook Value'!D71+'Converse Value'!D71+'Campbell Value'!D71+'Carbon Value'!D71+'Fremont Value'!D71+'Hot Springs Value'!D71+'Johnson Value'!D71+'Lincoln Value'!D71+'Laramie Value'!D71+'Natrona Value'!D71+'Niobrara Value'!D71+'Park Value'!D71+'Sheridan Value'!D71+'Sweetwater Value'!D71+'Sublette Value'!D71+'Teton Value'!D71+'Uinta Value'!D71+'Weston Value'!D71+'Washakie Value'!D71+'Goshen Value'!D71+'Platte Value'!D71)</f>
        <v>6761129.6699999999</v>
      </c>
      <c r="E71" s="29">
        <f>SUM('Albany Value'!E71+'Big Horn Value'!E71+'Crook Value'!E71+'Converse Value'!E71+'Campbell Value'!E71+'Carbon Value'!E71+'Fremont Value'!E71+'Hot Springs Value'!E71+'Johnson Value'!E71+'Lincoln Value'!E71+'Laramie Value'!E71+'Natrona Value'!E71+'Niobrara Value'!E71+'Park Value'!E71+'Sheridan Value'!E71+'Sweetwater Value'!E71+'Sublette Value'!E71+'Teton Value'!E71+'Uinta Value'!E71+'Weston Value'!E71+'Washakie Value'!E71+'Goshen Value'!E71+'Platte Value'!E71)</f>
        <v>816184</v>
      </c>
      <c r="F71" s="29">
        <f>SUM('Albany Value'!F71+'Big Horn Value'!F71+'Crook Value'!F71+'Converse Value'!F71+'Campbell Value'!F71+'Carbon Value'!F71+'Fremont Value'!F71+'Hot Springs Value'!F71+'Johnson Value'!F71+'Lincoln Value'!F71+'Laramie Value'!F71+'Natrona Value'!F71+'Niobrara Value'!F71+'Park Value'!F71+'Sheridan Value'!F71+'Sweetwater Value'!F71+'Sublette Value'!F71+'Teton Value'!F71+'Uinta Value'!F71+'Weston Value'!F71+'Washakie Value'!F71+'Goshen Value'!F71+'Platte Value'!F71)</f>
        <v>777532</v>
      </c>
      <c r="G71" s="29">
        <f t="shared" si="2"/>
        <v>-336124.33000000007</v>
      </c>
      <c r="H71" s="38">
        <f t="shared" si="3"/>
        <v>-4.735696852670479E-2</v>
      </c>
      <c r="I71" s="39">
        <f t="shared" si="4"/>
        <v>0.11500030881673654</v>
      </c>
    </row>
    <row r="72" spans="1:9">
      <c r="A72" s="8">
        <v>817</v>
      </c>
      <c r="B72" s="8" t="s">
        <v>42</v>
      </c>
      <c r="C72" s="29">
        <f>SUM('Albany Value'!C72+'Big Horn Value'!C72+'Crook Value'!C72+'Converse Value'!C72+'Campbell Value'!C72+'Carbon Value'!C72+'Fremont Value'!C72+'Hot Springs Value'!C72+'Johnson Value'!C72+'Lincoln Value'!C72+'Laramie Value'!C72+'Natrona Value'!C72+'Niobrara Value'!C72+'Park Value'!C72+'Sheridan Value'!C72+'Sweetwater Value'!C72+'Sublette Value'!C72+'Teton Value'!C72+'Uinta Value'!C72+'Weston Value'!C72+'Washakie Value'!C72+'Goshen Value'!C72+'Platte Value'!C72)</f>
        <v>56591656</v>
      </c>
      <c r="D72" s="29">
        <f>SUM('Albany Value'!D72+'Big Horn Value'!D72+'Crook Value'!D72+'Converse Value'!D72+'Campbell Value'!D72+'Carbon Value'!D72+'Fremont Value'!D72+'Hot Springs Value'!D72+'Johnson Value'!D72+'Lincoln Value'!D72+'Laramie Value'!D72+'Natrona Value'!D72+'Niobrara Value'!D72+'Park Value'!D72+'Sheridan Value'!D72+'Sweetwater Value'!D72+'Sublette Value'!D72+'Teton Value'!D72+'Uinta Value'!D72+'Weston Value'!D72+'Washakie Value'!D72+'Goshen Value'!D72+'Platte Value'!D72)</f>
        <v>56020580.149999999</v>
      </c>
      <c r="E72" s="29">
        <f>SUM('Albany Value'!E72+'Big Horn Value'!E72+'Crook Value'!E72+'Converse Value'!E72+'Campbell Value'!E72+'Carbon Value'!E72+'Fremont Value'!E72+'Hot Springs Value'!E72+'Johnson Value'!E72+'Lincoln Value'!E72+'Laramie Value'!E72+'Natrona Value'!E72+'Niobrara Value'!E72+'Park Value'!E72+'Sheridan Value'!E72+'Sweetwater Value'!E72+'Sublette Value'!E72+'Teton Value'!E72+'Uinta Value'!E72+'Weston Value'!E72+'Washakie Value'!E72+'Goshen Value'!E72+'Platte Value'!E72)</f>
        <v>6508040</v>
      </c>
      <c r="F72" s="29">
        <f>SUM('Albany Value'!F72+'Big Horn Value'!F72+'Crook Value'!F72+'Converse Value'!F72+'Campbell Value'!F72+'Carbon Value'!F72+'Fremont Value'!F72+'Hot Springs Value'!F72+'Johnson Value'!F72+'Lincoln Value'!F72+'Laramie Value'!F72+'Natrona Value'!F72+'Niobrara Value'!F72+'Park Value'!F72+'Sheridan Value'!F72+'Sweetwater Value'!F72+'Sublette Value'!F72+'Teton Value'!F72+'Uinta Value'!F72+'Weston Value'!F72+'Washakie Value'!F72+'Goshen Value'!F72+'Platte Value'!F72)</f>
        <v>6442368</v>
      </c>
      <c r="G72" s="29">
        <f t="shared" si="2"/>
        <v>-571075.85000000149</v>
      </c>
      <c r="H72" s="38">
        <f t="shared" si="3"/>
        <v>-1.0090902944665414E-2</v>
      </c>
      <c r="I72" s="39">
        <f t="shared" si="4"/>
        <v>0.11500002289783499</v>
      </c>
    </row>
    <row r="73" spans="1:9">
      <c r="A73" s="8">
        <v>818</v>
      </c>
      <c r="B73" s="8" t="s">
        <v>43</v>
      </c>
      <c r="C73" s="29">
        <f>SUM('Albany Value'!C73+'Big Horn Value'!C73+'Crook Value'!C73+'Converse Value'!C73+'Campbell Value'!C73+'Carbon Value'!C73+'Fremont Value'!C73+'Hot Springs Value'!C73+'Johnson Value'!C73+'Lincoln Value'!C73+'Laramie Value'!C73+'Natrona Value'!C73+'Niobrara Value'!C73+'Park Value'!C73+'Sheridan Value'!C73+'Sweetwater Value'!C73+'Sublette Value'!C73+'Teton Value'!C73+'Uinta Value'!C73+'Weston Value'!C73+'Washakie Value'!C73+'Goshen Value'!C73+'Platte Value'!C73)</f>
        <v>174028058</v>
      </c>
      <c r="D73" s="29">
        <f>SUM('Albany Value'!D73+'Big Horn Value'!D73+'Crook Value'!D73+'Converse Value'!D73+'Campbell Value'!D73+'Carbon Value'!D73+'Fremont Value'!D73+'Hot Springs Value'!D73+'Johnson Value'!D73+'Lincoln Value'!D73+'Laramie Value'!D73+'Natrona Value'!D73+'Niobrara Value'!D73+'Park Value'!D73+'Sheridan Value'!D73+'Sweetwater Value'!D73+'Sublette Value'!D73+'Teton Value'!D73+'Uinta Value'!D73+'Weston Value'!D73+'Washakie Value'!D73+'Goshen Value'!D73+'Platte Value'!D73)</f>
        <v>201550633.17000002</v>
      </c>
      <c r="E73" s="29">
        <f>SUM('Albany Value'!E73+'Big Horn Value'!E73+'Crook Value'!E73+'Converse Value'!E73+'Campbell Value'!E73+'Carbon Value'!E73+'Fremont Value'!E73+'Hot Springs Value'!E73+'Johnson Value'!E73+'Lincoln Value'!E73+'Laramie Value'!E73+'Natrona Value'!E73+'Niobrara Value'!E73+'Park Value'!E73+'Sheridan Value'!E73+'Sweetwater Value'!E73+'Sublette Value'!E73+'Teton Value'!E73+'Uinta Value'!E73+'Weston Value'!E73+'Washakie Value'!E73+'Goshen Value'!E73+'Platte Value'!E73)</f>
        <v>20013232</v>
      </c>
      <c r="F73" s="29">
        <f>SUM('Albany Value'!F73+'Big Horn Value'!F73+'Crook Value'!F73+'Converse Value'!F73+'Campbell Value'!F73+'Carbon Value'!F73+'Fremont Value'!F73+'Hot Springs Value'!F73+'Johnson Value'!F73+'Lincoln Value'!F73+'Laramie Value'!F73+'Natrona Value'!F73+'Niobrara Value'!F73+'Park Value'!F73+'Sheridan Value'!F73+'Sweetwater Value'!F73+'Sublette Value'!F73+'Teton Value'!F73+'Uinta Value'!F73+'Weston Value'!F73+'Washakie Value'!F73+'Goshen Value'!F73+'Platte Value'!F73)</f>
        <v>23178324</v>
      </c>
      <c r="G73" s="29">
        <f t="shared" si="2"/>
        <v>27522575.170000017</v>
      </c>
      <c r="H73" s="38">
        <f t="shared" si="3"/>
        <v>0.15814996798118375</v>
      </c>
      <c r="I73" s="39">
        <f t="shared" si="4"/>
        <v>0.11500000588164859</v>
      </c>
    </row>
    <row r="74" spans="1:9">
      <c r="A74" s="8">
        <v>819</v>
      </c>
      <c r="B74" s="8" t="s">
        <v>44</v>
      </c>
      <c r="C74" s="29">
        <f>SUM('Albany Value'!C74+'Big Horn Value'!C74+'Crook Value'!C74+'Converse Value'!C74+'Campbell Value'!C74+'Carbon Value'!C74+'Fremont Value'!C74+'Hot Springs Value'!C74+'Johnson Value'!C74+'Lincoln Value'!C74+'Laramie Value'!C74+'Natrona Value'!C74+'Niobrara Value'!C74+'Park Value'!C74+'Sheridan Value'!C74+'Sweetwater Value'!C74+'Sublette Value'!C74+'Teton Value'!C74+'Uinta Value'!C74+'Weston Value'!C74+'Washakie Value'!C74+'Goshen Value'!C74+'Platte Value'!C74)</f>
        <v>10118112</v>
      </c>
      <c r="D74" s="29">
        <f>SUM('Albany Value'!D74+'Big Horn Value'!D74+'Crook Value'!D74+'Converse Value'!D74+'Campbell Value'!D74+'Carbon Value'!D74+'Fremont Value'!D74+'Hot Springs Value'!D74+'Johnson Value'!D74+'Lincoln Value'!D74+'Laramie Value'!D74+'Natrona Value'!D74+'Niobrara Value'!D74+'Park Value'!D74+'Sheridan Value'!D74+'Sweetwater Value'!D74+'Sublette Value'!D74+'Teton Value'!D74+'Uinta Value'!D74+'Weston Value'!D74+'Washakie Value'!D74+'Goshen Value'!D74+'Platte Value'!D74)</f>
        <v>9616110</v>
      </c>
      <c r="E74" s="29">
        <f>SUM('Albany Value'!E74+'Big Horn Value'!E74+'Crook Value'!E74+'Converse Value'!E74+'Campbell Value'!E74+'Carbon Value'!E74+'Fremont Value'!E74+'Hot Springs Value'!E74+'Johnson Value'!E74+'Lincoln Value'!E74+'Laramie Value'!E74+'Natrona Value'!E74+'Niobrara Value'!E74+'Park Value'!E74+'Sheridan Value'!E74+'Sweetwater Value'!E74+'Sublette Value'!E74+'Teton Value'!E74+'Uinta Value'!E74+'Weston Value'!E74+'Washakie Value'!E74+'Goshen Value'!E74+'Platte Value'!E74)</f>
        <v>1163580</v>
      </c>
      <c r="F74" s="29">
        <f>SUM('Albany Value'!F74+'Big Horn Value'!F74+'Crook Value'!F74+'Converse Value'!F74+'Campbell Value'!F74+'Carbon Value'!F74+'Fremont Value'!F74+'Hot Springs Value'!F74+'Johnson Value'!F74+'Lincoln Value'!F74+'Laramie Value'!F74+'Natrona Value'!F74+'Niobrara Value'!F74+'Park Value'!F74+'Sheridan Value'!F74+'Sweetwater Value'!F74+'Sublette Value'!F74+'Teton Value'!F74+'Uinta Value'!F74+'Weston Value'!F74+'Washakie Value'!F74+'Goshen Value'!F74+'Platte Value'!F74)</f>
        <v>1105850</v>
      </c>
      <c r="G74" s="29">
        <f t="shared" si="2"/>
        <v>-502002</v>
      </c>
      <c r="H74" s="38">
        <f t="shared" si="3"/>
        <v>-4.9614121934031141E-2</v>
      </c>
      <c r="I74" s="39">
        <f t="shared" si="4"/>
        <v>0.11499972442078969</v>
      </c>
    </row>
    <row r="75" spans="1:9">
      <c r="A75" s="8">
        <v>820</v>
      </c>
      <c r="B75" s="8" t="s">
        <v>51</v>
      </c>
      <c r="C75" s="29">
        <f>SUM('Albany Value'!C75+'Big Horn Value'!C75+'Crook Value'!C75+'Converse Value'!C75+'Campbell Value'!C75+'Carbon Value'!C75+'Fremont Value'!C75+'Hot Springs Value'!C75+'Johnson Value'!C75+'Lincoln Value'!C75+'Laramie Value'!C75+'Natrona Value'!C75+'Niobrara Value'!C75+'Park Value'!C75+'Sheridan Value'!C75+'Sweetwater Value'!C75+'Sublette Value'!C75+'Teton Value'!C75+'Uinta Value'!C75+'Weston Value'!C75+'Washakie Value'!C75+'Goshen Value'!C75+'Platte Value'!C75)</f>
        <v>3951861</v>
      </c>
      <c r="D75" s="29">
        <f>SUM('Albany Value'!D75+'Big Horn Value'!D75+'Crook Value'!D75+'Converse Value'!D75+'Campbell Value'!D75+'Carbon Value'!D75+'Fremont Value'!D75+'Hot Springs Value'!D75+'Johnson Value'!D75+'Lincoln Value'!D75+'Laramie Value'!D75+'Natrona Value'!D75+'Niobrara Value'!D75+'Park Value'!D75+'Sheridan Value'!D75+'Sweetwater Value'!D75+'Sublette Value'!D75+'Teton Value'!D75+'Uinta Value'!D75+'Weston Value'!D75+'Washakie Value'!D75+'Goshen Value'!D75+'Platte Value'!D75)</f>
        <v>6365810.2400000002</v>
      </c>
      <c r="E75" s="29">
        <f>SUM('Albany Value'!E75+'Big Horn Value'!E75+'Crook Value'!E75+'Converse Value'!E75+'Campbell Value'!E75+'Carbon Value'!E75+'Fremont Value'!E75+'Hot Springs Value'!E75+'Johnson Value'!E75+'Lincoln Value'!E75+'Laramie Value'!E75+'Natrona Value'!E75+'Niobrara Value'!E75+'Park Value'!E75+'Sheridan Value'!E75+'Sweetwater Value'!E75+'Sublette Value'!E75+'Teton Value'!E75+'Uinta Value'!E75+'Weston Value'!E75+'Washakie Value'!E75+'Goshen Value'!E75+'Platte Value'!E75)</f>
        <v>454464</v>
      </c>
      <c r="F75" s="29">
        <f>SUM('Albany Value'!F75+'Big Horn Value'!F75+'Crook Value'!F75+'Converse Value'!F75+'Campbell Value'!F75+'Carbon Value'!F75+'Fremont Value'!F75+'Hot Springs Value'!F75+'Johnson Value'!F75+'Lincoln Value'!F75+'Laramie Value'!F75+'Natrona Value'!F75+'Niobrara Value'!F75+'Park Value'!F75+'Sheridan Value'!F75+'Sweetwater Value'!F75+'Sublette Value'!F75+'Teton Value'!F75+'Uinta Value'!F75+'Weston Value'!F75+'Washakie Value'!F75+'Goshen Value'!F75+'Platte Value'!F75)</f>
        <v>732069</v>
      </c>
      <c r="G75" s="29">
        <f t="shared" si="2"/>
        <v>2413949.2400000002</v>
      </c>
      <c r="H75" s="38">
        <f t="shared" si="3"/>
        <v>0.61084046261089986</v>
      </c>
      <c r="I75" s="39">
        <f t="shared" si="4"/>
        <v>0.11500012919015318</v>
      </c>
    </row>
    <row r="76" spans="1:9">
      <c r="A76" s="8">
        <v>821</v>
      </c>
      <c r="B76" s="8" t="s">
        <v>54</v>
      </c>
      <c r="C76" s="29">
        <f>SUM('Albany Value'!C76+'Big Horn Value'!C76+'Crook Value'!C76+'Converse Value'!C76+'Campbell Value'!C76+'Carbon Value'!C76+'Fremont Value'!C76+'Hot Springs Value'!C76+'Johnson Value'!C76+'Lincoln Value'!C76+'Laramie Value'!C76+'Natrona Value'!C76+'Niobrara Value'!C76+'Park Value'!C76+'Sheridan Value'!C76+'Sweetwater Value'!C76+'Sublette Value'!C76+'Teton Value'!C76+'Uinta Value'!C76+'Weston Value'!C76+'Washakie Value'!C76+'Goshen Value'!C76+'Platte Value'!C76)</f>
        <v>1050037</v>
      </c>
      <c r="D76" s="29">
        <f>SUM('Albany Value'!D76+'Big Horn Value'!D76+'Crook Value'!D76+'Converse Value'!D76+'Campbell Value'!D76+'Carbon Value'!D76+'Fremont Value'!D76+'Hot Springs Value'!D76+'Johnson Value'!D76+'Lincoln Value'!D76+'Laramie Value'!D76+'Natrona Value'!D76+'Niobrara Value'!D76+'Park Value'!D76+'Sheridan Value'!D76+'Sweetwater Value'!D76+'Sublette Value'!D76+'Teton Value'!D76+'Uinta Value'!D76+'Weston Value'!D76+'Washakie Value'!D76+'Goshen Value'!D76+'Platte Value'!D76)</f>
        <v>942498</v>
      </c>
      <c r="E76" s="29">
        <f>SUM('Albany Value'!E76+'Big Horn Value'!E76+'Crook Value'!E76+'Converse Value'!E76+'Campbell Value'!E76+'Carbon Value'!E76+'Fremont Value'!E76+'Hot Springs Value'!E76+'Johnson Value'!E76+'Lincoln Value'!E76+'Laramie Value'!E76+'Natrona Value'!E76+'Niobrara Value'!E76+'Park Value'!E76+'Sheridan Value'!E76+'Sweetwater Value'!E76+'Sublette Value'!E76+'Teton Value'!E76+'Uinta Value'!E76+'Weston Value'!E76+'Washakie Value'!E76+'Goshen Value'!E76+'Platte Value'!E76)</f>
        <v>120754</v>
      </c>
      <c r="F76" s="29">
        <f>SUM('Albany Value'!F76+'Big Horn Value'!F76+'Crook Value'!F76+'Converse Value'!F76+'Campbell Value'!F76+'Carbon Value'!F76+'Fremont Value'!F76+'Hot Springs Value'!F76+'Johnson Value'!F76+'Lincoln Value'!F76+'Laramie Value'!F76+'Natrona Value'!F76+'Niobrara Value'!F76+'Park Value'!F76+'Sheridan Value'!F76+'Sweetwater Value'!F76+'Sublette Value'!F76+'Teton Value'!F76+'Uinta Value'!F76+'Weston Value'!F76+'Washakie Value'!F76+'Goshen Value'!F76+'Platte Value'!F76)</f>
        <v>108387</v>
      </c>
      <c r="G76" s="29">
        <f t="shared" si="2"/>
        <v>-107539</v>
      </c>
      <c r="H76" s="38">
        <f t="shared" si="3"/>
        <v>-0.10241482683803438</v>
      </c>
      <c r="I76" s="39">
        <f t="shared" si="4"/>
        <v>0.11499971352724356</v>
      </c>
    </row>
    <row r="77" spans="1:9">
      <c r="A77" s="8">
        <v>822</v>
      </c>
      <c r="B77" s="8" t="s">
        <v>22</v>
      </c>
      <c r="C77" s="29">
        <f>SUM('Albany Value'!C77+'Big Horn Value'!C77+'Crook Value'!C77+'Converse Value'!C77+'Campbell Value'!C77+'Carbon Value'!C77+'Fremont Value'!C77+'Hot Springs Value'!C77+'Johnson Value'!C77+'Lincoln Value'!C77+'Laramie Value'!C77+'Natrona Value'!C77+'Niobrara Value'!C77+'Park Value'!C77+'Sheridan Value'!C77+'Sweetwater Value'!C77+'Sublette Value'!C77+'Teton Value'!C77+'Uinta Value'!C77+'Weston Value'!C77+'Washakie Value'!C77+'Goshen Value'!C77+'Platte Value'!C77)</f>
        <v>8899917508</v>
      </c>
      <c r="D77" s="29">
        <f>SUM('Albany Value'!D77+'Big Horn Value'!D77+'Crook Value'!D77+'Converse Value'!D77+'Campbell Value'!D77+'Carbon Value'!D77+'Fremont Value'!D77+'Hot Springs Value'!D77+'Johnson Value'!D77+'Lincoln Value'!D77+'Laramie Value'!D77+'Natrona Value'!D77+'Niobrara Value'!D77+'Park Value'!D77+'Sheridan Value'!D77+'Sweetwater Value'!D77+'Sublette Value'!D77+'Teton Value'!D77+'Uinta Value'!D77+'Weston Value'!D77+'Washakie Value'!D77+'Goshen Value'!D77+'Platte Value'!D77)</f>
        <v>8478917987.5500002</v>
      </c>
      <c r="E77" s="29">
        <f>SUM('Albany Value'!E77+'Big Horn Value'!E77+'Crook Value'!E77+'Converse Value'!E77+'Campbell Value'!E77+'Carbon Value'!E77+'Fremont Value'!E77+'Hot Springs Value'!E77+'Johnson Value'!E77+'Lincoln Value'!E77+'Laramie Value'!E77+'Natrona Value'!E77+'Niobrara Value'!E77+'Park Value'!E77+'Sheridan Value'!E77+'Sweetwater Value'!E77+'Sublette Value'!E77+'Teton Value'!E77+'Uinta Value'!E77+'Weston Value'!E77+'Washakie Value'!E77+'Goshen Value'!E77+'Platte Value'!E77)</f>
        <v>1023490569</v>
      </c>
      <c r="F77" s="29">
        <f>SUM('Albany Value'!F77+'Big Horn Value'!F77+'Crook Value'!F77+'Converse Value'!F77+'Campbell Value'!F77+'Carbon Value'!F77+'Fremont Value'!F77+'Hot Springs Value'!F77+'Johnson Value'!F77+'Lincoln Value'!F77+'Laramie Value'!F77+'Natrona Value'!F77+'Niobrara Value'!F77+'Park Value'!F77+'Sheridan Value'!F77+'Sweetwater Value'!F77+'Sublette Value'!F77+'Teton Value'!F77+'Uinta Value'!F77+'Weston Value'!F77+'Washakie Value'!F77+'Goshen Value'!F77+'Platte Value'!F77)</f>
        <v>975075591</v>
      </c>
      <c r="G77" s="29">
        <f t="shared" si="2"/>
        <v>-420999520.44999981</v>
      </c>
      <c r="H77" s="38">
        <f t="shared" si="3"/>
        <v>-4.7303785170491386E-2</v>
      </c>
      <c r="I77" s="39">
        <f t="shared" si="4"/>
        <v>0.1150000026455911</v>
      </c>
    </row>
    <row r="78" spans="1:9">
      <c r="A78" s="8">
        <v>823</v>
      </c>
      <c r="B78" s="8" t="s">
        <v>21</v>
      </c>
      <c r="C78" s="29">
        <f>SUM('Albany Value'!C78+'Big Horn Value'!C78+'Crook Value'!C78+'Converse Value'!C78+'Campbell Value'!C78+'Carbon Value'!C78+'Fremont Value'!C78+'Hot Springs Value'!C78+'Johnson Value'!C78+'Lincoln Value'!C78+'Laramie Value'!C78+'Natrona Value'!C78+'Niobrara Value'!C78+'Park Value'!C78+'Sheridan Value'!C78+'Sweetwater Value'!C78+'Sublette Value'!C78+'Teton Value'!C78+'Uinta Value'!C78+'Weston Value'!C78+'Washakie Value'!C78+'Goshen Value'!C78+'Platte Value'!C78)</f>
        <v>1908336412</v>
      </c>
      <c r="D78" s="29">
        <f>SUM('Albany Value'!D78+'Big Horn Value'!D78+'Crook Value'!D78+'Converse Value'!D78+'Campbell Value'!D78+'Carbon Value'!D78+'Fremont Value'!D78+'Hot Springs Value'!D78+'Johnson Value'!D78+'Lincoln Value'!D78+'Laramie Value'!D78+'Natrona Value'!D78+'Niobrara Value'!D78+'Park Value'!D78+'Sheridan Value'!D78+'Sweetwater Value'!D78+'Sublette Value'!D78+'Teton Value'!D78+'Uinta Value'!D78+'Weston Value'!D78+'Washakie Value'!D78+'Goshen Value'!D78+'Platte Value'!D78)</f>
        <v>1737954223.4100001</v>
      </c>
      <c r="E78" s="29">
        <f>SUM('Albany Value'!E78+'Big Horn Value'!E78+'Crook Value'!E78+'Converse Value'!E78+'Campbell Value'!E78+'Carbon Value'!E78+'Fremont Value'!E78+'Hot Springs Value'!E78+'Johnson Value'!E78+'Lincoln Value'!E78+'Laramie Value'!E78+'Natrona Value'!E78+'Niobrara Value'!E78+'Park Value'!E78+'Sheridan Value'!E78+'Sweetwater Value'!E78+'Sublette Value'!E78+'Teton Value'!E78+'Uinta Value'!E78+'Weston Value'!E78+'Washakie Value'!E78+'Goshen Value'!E78+'Platte Value'!E78)</f>
        <v>219458687</v>
      </c>
      <c r="F78" s="29">
        <f>SUM('Albany Value'!F78+'Big Horn Value'!F78+'Crook Value'!F78+'Converse Value'!F78+'Campbell Value'!F78+'Carbon Value'!F78+'Fremont Value'!F78+'Hot Springs Value'!F78+'Johnson Value'!F78+'Lincoln Value'!F78+'Laramie Value'!F78+'Natrona Value'!F78+'Niobrara Value'!F78+'Park Value'!F78+'Sheridan Value'!F78+'Sweetwater Value'!F78+'Sublette Value'!F78+'Teton Value'!F78+'Uinta Value'!F78+'Weston Value'!F78+'Washakie Value'!F78+'Goshen Value'!F78+'Platte Value'!F78)</f>
        <v>199864735</v>
      </c>
      <c r="G78" s="29">
        <f t="shared" si="2"/>
        <v>-170382188.58999991</v>
      </c>
      <c r="H78" s="38">
        <f t="shared" si="3"/>
        <v>-8.9283100468016574E-2</v>
      </c>
      <c r="I78" s="39">
        <f t="shared" si="4"/>
        <v>0.1149999996017444</v>
      </c>
    </row>
    <row r="79" spans="1:9">
      <c r="A79" s="8">
        <v>824</v>
      </c>
      <c r="B79" s="8" t="s">
        <v>45</v>
      </c>
      <c r="C79" s="29">
        <f>SUM('Albany Value'!C79+'Big Horn Value'!C79+'Crook Value'!C79+'Converse Value'!C79+'Campbell Value'!C79+'Carbon Value'!C79+'Fremont Value'!C79+'Hot Springs Value'!C79+'Johnson Value'!C79+'Lincoln Value'!C79+'Laramie Value'!C79+'Natrona Value'!C79+'Niobrara Value'!C79+'Park Value'!C79+'Sheridan Value'!C79+'Sweetwater Value'!C79+'Sublette Value'!C79+'Teton Value'!C79+'Uinta Value'!C79+'Weston Value'!C79+'Washakie Value'!C79+'Goshen Value'!C79+'Platte Value'!C79)</f>
        <v>58737358</v>
      </c>
      <c r="D79" s="29">
        <f>SUM('Albany Value'!D79+'Big Horn Value'!D79+'Crook Value'!D79+'Converse Value'!D79+'Campbell Value'!D79+'Carbon Value'!D79+'Fremont Value'!D79+'Hot Springs Value'!D79+'Johnson Value'!D79+'Lincoln Value'!D79+'Laramie Value'!D79+'Natrona Value'!D79+'Niobrara Value'!D79+'Park Value'!D79+'Sheridan Value'!D79+'Sweetwater Value'!D79+'Sublette Value'!D79+'Teton Value'!D79+'Uinta Value'!D79+'Weston Value'!D79+'Washakie Value'!D79+'Goshen Value'!D79+'Platte Value'!D79)</f>
        <v>72487122.379999995</v>
      </c>
      <c r="E79" s="29">
        <f>SUM('Albany Value'!E79+'Big Horn Value'!E79+'Crook Value'!E79+'Converse Value'!E79+'Campbell Value'!E79+'Carbon Value'!E79+'Fremont Value'!E79+'Hot Springs Value'!E79+'Johnson Value'!E79+'Lincoln Value'!E79+'Laramie Value'!E79+'Natrona Value'!E79+'Niobrara Value'!E79+'Park Value'!E79+'Sheridan Value'!E79+'Sweetwater Value'!E79+'Sublette Value'!E79+'Teton Value'!E79+'Uinta Value'!E79+'Weston Value'!E79+'Washakie Value'!E79+'Goshen Value'!E79+'Platte Value'!E79)</f>
        <v>6754796</v>
      </c>
      <c r="F79" s="29">
        <f>SUM('Albany Value'!F79+'Big Horn Value'!F79+'Crook Value'!F79+'Converse Value'!F79+'Campbell Value'!F79+'Carbon Value'!F79+'Fremont Value'!F79+'Hot Springs Value'!F79+'Johnson Value'!F79+'Lincoln Value'!F79+'Laramie Value'!F79+'Natrona Value'!F79+'Niobrara Value'!F79+'Park Value'!F79+'Sheridan Value'!F79+'Sweetwater Value'!F79+'Sublette Value'!F79+'Teton Value'!F79+'Uinta Value'!F79+'Weston Value'!F79+'Washakie Value'!F79+'Goshen Value'!F79+'Platte Value'!F79)</f>
        <v>8336019</v>
      </c>
      <c r="G79" s="29">
        <f t="shared" si="2"/>
        <v>13749764.379999995</v>
      </c>
      <c r="H79" s="38">
        <f t="shared" si="3"/>
        <v>0.234088934736149</v>
      </c>
      <c r="I79" s="39">
        <f t="shared" si="4"/>
        <v>0.1149999989832677</v>
      </c>
    </row>
    <row r="80" spans="1:9">
      <c r="A80" s="8">
        <v>825</v>
      </c>
      <c r="B80" s="8" t="s">
        <v>46</v>
      </c>
      <c r="C80" s="29">
        <f>SUM('Albany Value'!C80+'Big Horn Value'!C80+'Crook Value'!C80+'Converse Value'!C80+'Campbell Value'!C80+'Carbon Value'!C80+'Fremont Value'!C80+'Hot Springs Value'!C80+'Johnson Value'!C80+'Lincoln Value'!C80+'Laramie Value'!C80+'Natrona Value'!C80+'Niobrara Value'!C80+'Park Value'!C80+'Sheridan Value'!C80+'Sweetwater Value'!C80+'Sublette Value'!C80+'Teton Value'!C80+'Uinta Value'!C80+'Weston Value'!C80+'Washakie Value'!C80+'Goshen Value'!C80+'Platte Value'!C80)</f>
        <v>1946666484.8199999</v>
      </c>
      <c r="D80" s="29">
        <f>SUM('Albany Value'!D80+'Big Horn Value'!D80+'Crook Value'!D80+'Converse Value'!D80+'Campbell Value'!D80+'Carbon Value'!D80+'Fremont Value'!D80+'Hot Springs Value'!D80+'Johnson Value'!D80+'Lincoln Value'!D80+'Laramie Value'!D80+'Natrona Value'!D80+'Niobrara Value'!D80+'Park Value'!D80+'Sheridan Value'!D80+'Sweetwater Value'!D80+'Sublette Value'!D80+'Teton Value'!D80+'Uinta Value'!D80+'Weston Value'!D80+'Washakie Value'!D80+'Goshen Value'!D80+'Platte Value'!D80)</f>
        <v>2030994618.0500002</v>
      </c>
      <c r="E80" s="29">
        <f>SUM('Albany Value'!E80+'Big Horn Value'!E80+'Crook Value'!E80+'Converse Value'!E80+'Campbell Value'!E80+'Carbon Value'!E80+'Fremont Value'!E80+'Hot Springs Value'!E80+'Johnson Value'!E80+'Lincoln Value'!E80+'Laramie Value'!E80+'Natrona Value'!E80+'Niobrara Value'!E80+'Park Value'!E80+'Sheridan Value'!E80+'Sweetwater Value'!E80+'Sublette Value'!E80+'Teton Value'!E80+'Uinta Value'!E80+'Weston Value'!E80+'Washakie Value'!E80+'Goshen Value'!E80+'Platte Value'!E80)</f>
        <v>223866645</v>
      </c>
      <c r="F80" s="29">
        <f>SUM('Albany Value'!F80+'Big Horn Value'!F80+'Crook Value'!F80+'Converse Value'!F80+'Campbell Value'!F80+'Carbon Value'!F80+'Fremont Value'!F80+'Hot Springs Value'!F80+'Johnson Value'!F80+'Lincoln Value'!F80+'Laramie Value'!F80+'Natrona Value'!F80+'Niobrara Value'!F80+'Park Value'!F80+'Sheridan Value'!F80+'Sweetwater Value'!F80+'Sublette Value'!F80+'Teton Value'!F80+'Uinta Value'!F80+'Weston Value'!F80+'Washakie Value'!F80+'Goshen Value'!F80+'Platte Value'!F80)</f>
        <v>233564381</v>
      </c>
      <c r="G80" s="29">
        <f t="shared" si="2"/>
        <v>84328133.230000257</v>
      </c>
      <c r="H80" s="38">
        <f t="shared" si="3"/>
        <v>4.3319253745907504E-2</v>
      </c>
      <c r="I80" s="39">
        <f t="shared" si="4"/>
        <v>0.11499999996270299</v>
      </c>
    </row>
    <row r="81" spans="1:9">
      <c r="A81" s="8">
        <v>826</v>
      </c>
      <c r="B81" s="8" t="s">
        <v>47</v>
      </c>
      <c r="C81" s="29">
        <f>SUM('Albany Value'!C81+'Big Horn Value'!C81+'Crook Value'!C81+'Converse Value'!C81+'Campbell Value'!C81+'Carbon Value'!C81+'Fremont Value'!C81+'Hot Springs Value'!C81+'Johnson Value'!C81+'Lincoln Value'!C81+'Laramie Value'!C81+'Natrona Value'!C81+'Niobrara Value'!C81+'Park Value'!C81+'Sheridan Value'!C81+'Sweetwater Value'!C81+'Sublette Value'!C81+'Teton Value'!C81+'Uinta Value'!C81+'Weston Value'!C81+'Washakie Value'!C81+'Goshen Value'!C81+'Platte Value'!C81)</f>
        <v>2910456853</v>
      </c>
      <c r="D81" s="29">
        <f>SUM('Albany Value'!D81+'Big Horn Value'!D81+'Crook Value'!D81+'Converse Value'!D81+'Campbell Value'!D81+'Carbon Value'!D81+'Fremont Value'!D81+'Hot Springs Value'!D81+'Johnson Value'!D81+'Lincoln Value'!D81+'Laramie Value'!D81+'Natrona Value'!D81+'Niobrara Value'!D81+'Park Value'!D81+'Sheridan Value'!D81+'Sweetwater Value'!D81+'Sublette Value'!D81+'Teton Value'!D81+'Uinta Value'!D81+'Weston Value'!D81+'Washakie Value'!D81+'Goshen Value'!D81+'Platte Value'!D81)</f>
        <v>2844089174.0300002</v>
      </c>
      <c r="E81" s="29">
        <f>SUM('Albany Value'!E81+'Big Horn Value'!E81+'Crook Value'!E81+'Converse Value'!E81+'Campbell Value'!E81+'Carbon Value'!E81+'Fremont Value'!E81+'Hot Springs Value'!E81+'Johnson Value'!E81+'Lincoln Value'!E81+'Laramie Value'!E81+'Natrona Value'!E81+'Niobrara Value'!E81+'Park Value'!E81+'Sheridan Value'!E81+'Sweetwater Value'!E81+'Sublette Value'!E81+'Teton Value'!E81+'Uinta Value'!E81+'Weston Value'!E81+'Washakie Value'!E81+'Goshen Value'!E81+'Platte Value'!E81)</f>
        <v>334702544</v>
      </c>
      <c r="F81" s="29">
        <f>SUM('Albany Value'!F81+'Big Horn Value'!F81+'Crook Value'!F81+'Converse Value'!F81+'Campbell Value'!F81+'Carbon Value'!F81+'Fremont Value'!F81+'Hot Springs Value'!F81+'Johnson Value'!F81+'Lincoln Value'!F81+'Laramie Value'!F81+'Natrona Value'!F81+'Niobrara Value'!F81+'Park Value'!F81+'Sheridan Value'!F81+'Sweetwater Value'!F81+'Sublette Value'!F81+'Teton Value'!F81+'Uinta Value'!F81+'Weston Value'!F81+'Washakie Value'!F81+'Goshen Value'!F81+'Platte Value'!F81)</f>
        <v>327070255</v>
      </c>
      <c r="G81" s="29">
        <f t="shared" si="2"/>
        <v>-66367678.96999979</v>
      </c>
      <c r="H81" s="38">
        <f t="shared" si="3"/>
        <v>-2.2803199846607725E-2</v>
      </c>
      <c r="I81" s="39">
        <f t="shared" si="4"/>
        <v>0.11499999999527089</v>
      </c>
    </row>
    <row r="82" spans="1:9">
      <c r="A82" s="8">
        <v>827</v>
      </c>
      <c r="B82" s="8" t="s">
        <v>48</v>
      </c>
      <c r="C82" s="29">
        <f>SUM('Albany Value'!C82+'Big Horn Value'!C82+'Crook Value'!C82+'Converse Value'!C82+'Campbell Value'!C82+'Carbon Value'!C82+'Fremont Value'!C82+'Hot Springs Value'!C82+'Johnson Value'!C82+'Lincoln Value'!C82+'Laramie Value'!C82+'Natrona Value'!C82+'Niobrara Value'!C82+'Park Value'!C82+'Sheridan Value'!C82+'Sweetwater Value'!C82+'Sublette Value'!C82+'Teton Value'!C82+'Uinta Value'!C82+'Weston Value'!C82+'Washakie Value'!C82+'Goshen Value'!C82+'Platte Value'!C82)</f>
        <v>967429416</v>
      </c>
      <c r="D82" s="29">
        <f>SUM('Albany Value'!D82+'Big Horn Value'!D82+'Crook Value'!D82+'Converse Value'!D82+'Campbell Value'!D82+'Carbon Value'!D82+'Fremont Value'!D82+'Hot Springs Value'!D82+'Johnson Value'!D82+'Lincoln Value'!D82+'Laramie Value'!D82+'Natrona Value'!D82+'Niobrara Value'!D82+'Park Value'!D82+'Sheridan Value'!D82+'Sweetwater Value'!D82+'Sublette Value'!D82+'Teton Value'!D82+'Uinta Value'!D82+'Weston Value'!D82+'Washakie Value'!D82+'Goshen Value'!D82+'Platte Value'!D82)</f>
        <v>1038000940.4</v>
      </c>
      <c r="E82" s="29">
        <f>SUM('Albany Value'!E82+'Big Horn Value'!E82+'Crook Value'!E82+'Converse Value'!E82+'Campbell Value'!E82+'Carbon Value'!E82+'Fremont Value'!E82+'Hot Springs Value'!E82+'Johnson Value'!E82+'Lincoln Value'!E82+'Laramie Value'!E82+'Natrona Value'!E82+'Niobrara Value'!E82+'Park Value'!E82+'Sheridan Value'!E82+'Sweetwater Value'!E82+'Sublette Value'!E82+'Teton Value'!E82+'Uinta Value'!E82+'Weston Value'!E82+'Washakie Value'!E82+'Goshen Value'!E82+'Platte Value'!E82)</f>
        <v>111254385</v>
      </c>
      <c r="F82" s="29">
        <f>SUM('Albany Value'!F82+'Big Horn Value'!F82+'Crook Value'!F82+'Converse Value'!F82+'Campbell Value'!F82+'Carbon Value'!F82+'Fremont Value'!F82+'Hot Springs Value'!F82+'Johnson Value'!F82+'Lincoln Value'!F82+'Laramie Value'!F82+'Natrona Value'!F82+'Niobrara Value'!F82+'Park Value'!F82+'Sheridan Value'!F82+'Sweetwater Value'!F82+'Sublette Value'!F82+'Teton Value'!F82+'Uinta Value'!F82+'Weston Value'!F82+'Washakie Value'!F82+'Goshen Value'!F82+'Platte Value'!F82)</f>
        <v>119370108</v>
      </c>
      <c r="G82" s="29">
        <f t="shared" si="2"/>
        <v>70571524.399999976</v>
      </c>
      <c r="H82" s="38">
        <f t="shared" si="3"/>
        <v>7.2947443824349145E-2</v>
      </c>
      <c r="I82" s="39">
        <f t="shared" si="4"/>
        <v>0.11499999985934502</v>
      </c>
    </row>
    <row r="83" spans="1:9">
      <c r="A83" s="8">
        <v>828</v>
      </c>
      <c r="B83" s="8" t="s">
        <v>49</v>
      </c>
      <c r="C83" s="29">
        <f>SUM('Albany Value'!C83+'Big Horn Value'!C83+'Crook Value'!C83+'Converse Value'!C83+'Campbell Value'!C83+'Carbon Value'!C83+'Fremont Value'!C83+'Hot Springs Value'!C83+'Johnson Value'!C83+'Lincoln Value'!C83+'Laramie Value'!C83+'Natrona Value'!C83+'Niobrara Value'!C83+'Park Value'!C83+'Sheridan Value'!C83+'Sweetwater Value'!C83+'Sublette Value'!C83+'Teton Value'!C83+'Uinta Value'!C83+'Weston Value'!C83+'Washakie Value'!C83+'Goshen Value'!C83+'Platte Value'!C83)</f>
        <v>485298456.18000001</v>
      </c>
      <c r="D83" s="29">
        <f>SUM('Albany Value'!D83+'Big Horn Value'!D83+'Crook Value'!D83+'Converse Value'!D83+'Campbell Value'!D83+'Carbon Value'!D83+'Fremont Value'!D83+'Hot Springs Value'!D83+'Johnson Value'!D83+'Lincoln Value'!D83+'Laramie Value'!D83+'Natrona Value'!D83+'Niobrara Value'!D83+'Park Value'!D83+'Sheridan Value'!D83+'Sweetwater Value'!D83+'Sublette Value'!D83+'Teton Value'!D83+'Uinta Value'!D83+'Weston Value'!D83+'Washakie Value'!D83+'Goshen Value'!D83+'Platte Value'!D83)</f>
        <v>483826893.30000001</v>
      </c>
      <c r="E83" s="29">
        <f>SUM('Albany Value'!E83+'Big Horn Value'!E83+'Crook Value'!E83+'Converse Value'!E83+'Campbell Value'!E83+'Carbon Value'!E83+'Fremont Value'!E83+'Hot Springs Value'!E83+'Johnson Value'!E83+'Lincoln Value'!E83+'Laramie Value'!E83+'Natrona Value'!E83+'Niobrara Value'!E83+'Park Value'!E83+'Sheridan Value'!E83+'Sweetwater Value'!E83+'Sublette Value'!E83+'Teton Value'!E83+'Uinta Value'!E83+'Weston Value'!E83+'Washakie Value'!E83+'Goshen Value'!E83+'Platte Value'!E83)</f>
        <v>55809323</v>
      </c>
      <c r="F83" s="29">
        <f>SUM('Albany Value'!F83+'Big Horn Value'!F83+'Crook Value'!F83+'Converse Value'!F83+'Campbell Value'!F83+'Carbon Value'!F83+'Fremont Value'!F83+'Hot Springs Value'!F83+'Johnson Value'!F83+'Lincoln Value'!F83+'Laramie Value'!F83+'Natrona Value'!F83+'Niobrara Value'!F83+'Park Value'!F83+'Sheridan Value'!F83+'Sweetwater Value'!F83+'Sublette Value'!F83+'Teton Value'!F83+'Uinta Value'!F83+'Weston Value'!F83+'Washakie Value'!F83+'Goshen Value'!F83+'Platte Value'!F83)</f>
        <v>55640091</v>
      </c>
      <c r="G83" s="29">
        <f t="shared" ref="G83" si="5">D83-C83</f>
        <v>-1471562.8799999952</v>
      </c>
      <c r="H83" s="38">
        <f t="shared" si="3"/>
        <v>-3.0323249038516353E-3</v>
      </c>
      <c r="I83" s="39">
        <f t="shared" si="4"/>
        <v>0.1149999964253744</v>
      </c>
    </row>
    <row r="84" spans="1:9">
      <c r="A84" s="8">
        <v>829</v>
      </c>
      <c r="B84" s="1" t="s">
        <v>617</v>
      </c>
      <c r="C84" s="29">
        <f>SUM('Albany Value'!C84+'Big Horn Value'!C84+'Crook Value'!C84+'Converse Value'!C84+'Campbell Value'!C84+'Carbon Value'!C84+'Fremont Value'!C84+'Hot Springs Value'!C84+'Johnson Value'!C84+'Lincoln Value'!C84+'Laramie Value'!C84+'Natrona Value'!C84+'Niobrara Value'!C84+'Park Value'!C84+'Sheridan Value'!C84+'Sweetwater Value'!C84+'Sublette Value'!C84+'Teton Value'!C84+'Uinta Value'!C84+'Weston Value'!C84+'Washakie Value'!C84+'Goshen Value'!C84+'Platte Value'!C84)</f>
        <v>2524282308</v>
      </c>
      <c r="D84" s="29">
        <f>SUM('Albany Value'!D84+'Big Horn Value'!D84+'Crook Value'!D84+'Converse Value'!D84+'Campbell Value'!D84+'Carbon Value'!D84+'Fremont Value'!D84+'Hot Springs Value'!D84+'Johnson Value'!D84+'Lincoln Value'!D84+'Laramie Value'!D84+'Natrona Value'!D84+'Niobrara Value'!D84+'Park Value'!D84+'Sheridan Value'!D84+'Sweetwater Value'!D84+'Sublette Value'!D84+'Teton Value'!D84+'Uinta Value'!D84+'Weston Value'!D84+'Washakie Value'!D84+'Goshen Value'!D84+'Platte Value'!D84)</f>
        <v>2354751031</v>
      </c>
      <c r="E84" s="29">
        <f>SUM('Albany Value'!E84+'Big Horn Value'!E84+'Crook Value'!E84+'Converse Value'!E84+'Campbell Value'!E84+'Carbon Value'!E84+'Fremont Value'!E84+'Hot Springs Value'!E84+'Johnson Value'!E84+'Lincoln Value'!E84+'Laramie Value'!E84+'Natrona Value'!E84+'Niobrara Value'!E84+'Park Value'!E84+'Sheridan Value'!E84+'Sweetwater Value'!E84+'Sublette Value'!E84+'Teton Value'!E84+'Uinta Value'!E84+'Weston Value'!E84+'Washakie Value'!E84+'Goshen Value'!E84+'Platte Value'!E84)</f>
        <v>290292469</v>
      </c>
      <c r="F84" s="29">
        <f>SUM('Albany Value'!F84+'Big Horn Value'!F84+'Crook Value'!F84+'Converse Value'!F84+'Campbell Value'!F84+'Carbon Value'!F84+'Fremont Value'!F84+'Hot Springs Value'!F84+'Johnson Value'!F84+'Lincoln Value'!F84+'Laramie Value'!F84+'Natrona Value'!F84+'Niobrara Value'!F84+'Park Value'!F84+'Sheridan Value'!F84+'Sweetwater Value'!F84+'Sublette Value'!F84+'Teton Value'!F84+'Uinta Value'!F84+'Weston Value'!F84+'Washakie Value'!F84+'Goshen Value'!F84+'Platte Value'!F84)</f>
        <v>270796372</v>
      </c>
      <c r="G84" s="29">
        <f t="shared" ref="G84:G87" si="6">D84-C84</f>
        <v>-169531277</v>
      </c>
      <c r="H84" s="38">
        <f t="shared" ref="H84" si="7">IF(E84=0,"",F84/E84-1)</f>
        <v>-6.7160188712990676E-2</v>
      </c>
      <c r="I84" s="39">
        <f t="shared" ref="I84" si="8">IF(D84=0,"N/A",F84/D84)</f>
        <v>0.11500000145875294</v>
      </c>
    </row>
    <row r="85" spans="1:9" hidden="1">
      <c r="A85" s="8">
        <v>830</v>
      </c>
      <c r="B85" s="8" t="s">
        <v>50</v>
      </c>
      <c r="C85" s="29">
        <v>0</v>
      </c>
      <c r="D85" s="29">
        <v>0</v>
      </c>
      <c r="E85" s="29">
        <v>0</v>
      </c>
      <c r="F85" s="29">
        <v>0</v>
      </c>
      <c r="G85" s="29">
        <f t="shared" si="6"/>
        <v>0</v>
      </c>
      <c r="H85" s="38" t="str">
        <f t="shared" si="3"/>
        <v/>
      </c>
      <c r="I85" s="39" t="str">
        <f t="shared" si="4"/>
        <v>N/A</v>
      </c>
    </row>
    <row r="86" spans="1:9">
      <c r="A86" s="8">
        <v>831</v>
      </c>
      <c r="B86" s="8" t="s">
        <v>25</v>
      </c>
      <c r="C86" s="29">
        <f>SUM('Albany Value'!C85+'Big Horn Value'!C85+'Crook Value'!C85+'Converse Value'!C85+'Campbell Value'!C85+'Carbon Value'!C85+'Fremont Value'!C85+'Hot Springs Value'!C85+'Johnson Value'!C85+'Lincoln Value'!C85+'Laramie Value'!C85+'Natrona Value'!C85+'Niobrara Value'!C85+'Park Value'!C85+'Sheridan Value'!C85+'Sweetwater Value'!C85+'Sublette Value'!C85+'Teton Value'!C85+'Uinta Value'!C85+'Weston Value'!C85+'Washakie Value'!C85+'Goshen Value'!C85+'Platte Value'!C85)</f>
        <v>91918907</v>
      </c>
      <c r="D86" s="29">
        <f>SUM('Albany Value'!D85+'Big Horn Value'!D85+'Crook Value'!D85+'Converse Value'!D85+'Campbell Value'!D85+'Carbon Value'!D85+'Fremont Value'!D85+'Hot Springs Value'!D85+'Johnson Value'!D85+'Lincoln Value'!D85+'Laramie Value'!D85+'Natrona Value'!D85+'Niobrara Value'!D85+'Park Value'!D85+'Sheridan Value'!D85+'Sweetwater Value'!D85+'Sublette Value'!D85+'Teton Value'!D85+'Uinta Value'!D85+'Weston Value'!D85+'Washakie Value'!D85+'Goshen Value'!D85+'Platte Value'!D85)</f>
        <v>94561773</v>
      </c>
      <c r="E86" s="29">
        <f>SUM('Albany Value'!E85+'Big Horn Value'!E85+'Crook Value'!E85+'Converse Value'!E85+'Campbell Value'!E85+'Carbon Value'!E85+'Fremont Value'!E85+'Hot Springs Value'!E85+'Johnson Value'!E85+'Lincoln Value'!E85+'Laramie Value'!E85+'Natrona Value'!E85+'Niobrara Value'!E85+'Park Value'!E85+'Sheridan Value'!E85+'Sweetwater Value'!E85+'Sublette Value'!E85+'Teton Value'!E85+'Uinta Value'!E85+'Weston Value'!E85+'Washakie Value'!E85+'Goshen Value'!E85+'Platte Value'!E85)</f>
        <v>10570695</v>
      </c>
      <c r="F86" s="29">
        <f>SUM('Albany Value'!F85+'Big Horn Value'!F85+'Crook Value'!F85+'Converse Value'!F85+'Campbell Value'!F85+'Carbon Value'!F85+'Fremont Value'!F85+'Hot Springs Value'!F85+'Johnson Value'!F85+'Lincoln Value'!F85+'Laramie Value'!F85+'Natrona Value'!F85+'Niobrara Value'!F85+'Park Value'!F85+'Sheridan Value'!F85+'Sweetwater Value'!F85+'Sublette Value'!F85+'Teton Value'!F85+'Uinta Value'!F85+'Weston Value'!F85+'Washakie Value'!F85+'Goshen Value'!F85+'Platte Value'!F85)</f>
        <v>10874607</v>
      </c>
      <c r="G86" s="29">
        <f t="shared" si="6"/>
        <v>2642866</v>
      </c>
      <c r="H86" s="38">
        <f t="shared" si="3"/>
        <v>2.8750427478987817E-2</v>
      </c>
      <c r="I86" s="39">
        <f t="shared" si="4"/>
        <v>0.11500003283567875</v>
      </c>
    </row>
    <row r="87" spans="1:9">
      <c r="A87" s="8">
        <v>832</v>
      </c>
      <c r="B87" s="8" t="s">
        <v>52</v>
      </c>
      <c r="C87" s="29">
        <f>SUM('Albany Value'!C86+'Big Horn Value'!C86+'Crook Value'!C86+'Converse Value'!C86+'Campbell Value'!C86+'Carbon Value'!C86+'Fremont Value'!C86+'Hot Springs Value'!C86+'Johnson Value'!C86+'Lincoln Value'!C86+'Laramie Value'!C86+'Natrona Value'!C86+'Niobrara Value'!C86+'Park Value'!C86+'Sheridan Value'!C86+'Sweetwater Value'!C86+'Sublette Value'!C86+'Teton Value'!C86+'Uinta Value'!C86+'Weston Value'!C86+'Washakie Value'!C86+'Goshen Value'!C86+'Platte Value'!C86)</f>
        <v>1748468635.5652175</v>
      </c>
      <c r="D87" s="29">
        <f>SUM('Albany Value'!D86+'Big Horn Value'!D86+'Crook Value'!D86+'Converse Value'!D86+'Campbell Value'!D86+'Carbon Value'!D86+'Fremont Value'!D86+'Hot Springs Value'!D86+'Johnson Value'!D86+'Lincoln Value'!D86+'Laramie Value'!D86+'Natrona Value'!D86+'Niobrara Value'!D86+'Park Value'!D86+'Sheridan Value'!D86+'Sweetwater Value'!D86+'Sublette Value'!D86+'Teton Value'!D86+'Uinta Value'!D86+'Weston Value'!D86+'Washakie Value'!D86+'Goshen Value'!D86+'Platte Value'!D86)</f>
        <v>1593416766</v>
      </c>
      <c r="E87" s="29">
        <f>SUM('Albany Value'!E86+'Big Horn Value'!E86+'Crook Value'!E86+'Converse Value'!E86+'Campbell Value'!E86+'Carbon Value'!E86+'Fremont Value'!E86+'Hot Springs Value'!E86+'Johnson Value'!E86+'Lincoln Value'!E86+'Laramie Value'!E86+'Natrona Value'!E86+'Niobrara Value'!E86+'Park Value'!E86+'Sheridan Value'!E86+'Sweetwater Value'!E86+'Sublette Value'!E86+'Teton Value'!E86+'Uinta Value'!E86+'Weston Value'!E86+'Washakie Value'!E86+'Goshen Value'!E86+'Platte Value'!E86)</f>
        <v>211406194.43500003</v>
      </c>
      <c r="F87" s="29">
        <f>SUM('Albany Value'!F86+'Big Horn Value'!F86+'Crook Value'!F86+'Converse Value'!F86+'Campbell Value'!F86+'Carbon Value'!F86+'Fremont Value'!F86+'Hot Springs Value'!F86+'Johnson Value'!F86+'Lincoln Value'!F86+'Laramie Value'!F86+'Natrona Value'!F86+'Niobrara Value'!F86+'Park Value'!F86+'Sheridan Value'!F86+'Sweetwater Value'!F86+'Sublette Value'!F86+'Teton Value'!F86+'Uinta Value'!F86+'Weston Value'!F86+'Washakie Value'!F86+'Goshen Value'!F86+'Platte Value'!F86)</f>
        <v>182255278.97499999</v>
      </c>
      <c r="G87" s="29">
        <f t="shared" si="6"/>
        <v>-155051869.56521749</v>
      </c>
      <c r="H87" s="457">
        <f t="shared" si="3"/>
        <v>-0.13789054543982593</v>
      </c>
      <c r="I87" s="458">
        <f t="shared" si="4"/>
        <v>0.11438016899528469</v>
      </c>
    </row>
    <row r="88" spans="1:9">
      <c r="A88" s="7" t="s">
        <v>19</v>
      </c>
      <c r="B88" s="459" t="s">
        <v>26</v>
      </c>
      <c r="C88" s="460">
        <f>SUM(C56:C86)</f>
        <v>21485865760.559998</v>
      </c>
      <c r="D88" s="460">
        <f>SUM(D56:D86)</f>
        <v>21151418272.889999</v>
      </c>
      <c r="E88" s="460">
        <f>SUM(E56:E86)</f>
        <v>2470874664</v>
      </c>
      <c r="F88" s="460">
        <f>SUM(F56:F86)</f>
        <v>2432413146</v>
      </c>
      <c r="G88" s="460">
        <f>SUM(G56:G87)</f>
        <v>-489499357.23521674</v>
      </c>
      <c r="H88" s="461">
        <f t="shared" si="3"/>
        <v>-1.5565952640323788E-2</v>
      </c>
      <c r="I88" s="462">
        <f t="shared" si="4"/>
        <v>0.11500000210944011</v>
      </c>
    </row>
  </sheetData>
  <mergeCells count="1">
    <mergeCell ref="A1:I1"/>
  </mergeCells>
  <phoneticPr fontId="2" type="noConversion"/>
  <pageMargins left="0.75" right="0.75" top="1" bottom="1" header="0.5" footer="0.5"/>
  <pageSetup scale="67" fitToHeight="3" orientation="landscape" r:id="rId1"/>
  <headerFooter alignWithMargins="0">
    <oddFooter>&amp;C&amp;A&amp;RPage &amp;P of &amp;N</oddFooter>
  </headerFooter>
  <rowBreaks count="1" manualBreakCount="1">
    <brk id="5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1">
    <tabColor rgb="FF92D050"/>
  </sheetPr>
  <dimension ref="A1:H115"/>
  <sheetViews>
    <sheetView topLeftCell="A97" workbookViewId="0">
      <selection activeCell="B37" sqref="B37"/>
    </sheetView>
  </sheetViews>
  <sheetFormatPr defaultColWidth="9.140625" defaultRowHeight="15.75"/>
  <cols>
    <col min="1" max="1" width="4" style="78" customWidth="1"/>
    <col min="2" max="2" width="28.7109375" style="78" customWidth="1"/>
    <col min="3" max="3" width="17" style="78" bestFit="1" customWidth="1"/>
    <col min="4" max="4" width="19.140625" style="78" bestFit="1" customWidth="1"/>
    <col min="5" max="5" width="17.85546875" style="78" bestFit="1" customWidth="1"/>
    <col min="6" max="6" width="19.140625" style="78" bestFit="1" customWidth="1"/>
    <col min="7" max="8" width="21.42578125" style="78" bestFit="1" customWidth="1"/>
    <col min="9" max="16384" width="9.140625" style="78"/>
  </cols>
  <sheetData>
    <row r="1" spans="1:8">
      <c r="A1" s="186" t="s">
        <v>794</v>
      </c>
    </row>
    <row r="3" spans="1:8">
      <c r="B3" s="186" t="s">
        <v>750</v>
      </c>
    </row>
    <row r="4" spans="1:8">
      <c r="H4" s="78" t="s">
        <v>359</v>
      </c>
    </row>
    <row r="5" spans="1:8">
      <c r="B5" s="190"/>
      <c r="C5" s="190" t="s">
        <v>371</v>
      </c>
      <c r="D5" s="190" t="s">
        <v>251</v>
      </c>
      <c r="E5" s="190" t="s">
        <v>253</v>
      </c>
      <c r="F5" s="190" t="s">
        <v>311</v>
      </c>
      <c r="G5" s="190" t="s">
        <v>372</v>
      </c>
      <c r="H5" s="190" t="s">
        <v>323</v>
      </c>
    </row>
    <row r="6" spans="1:8">
      <c r="B6" s="78" t="s">
        <v>140</v>
      </c>
      <c r="C6" s="393">
        <v>14028409</v>
      </c>
      <c r="D6" s="393">
        <v>325378502</v>
      </c>
      <c r="E6" s="393">
        <v>133473286</v>
      </c>
      <c r="F6" s="393">
        <v>171569738</v>
      </c>
      <c r="G6" s="393">
        <v>23698014</v>
      </c>
      <c r="H6" s="271">
        <f>SUM(C6:G6)</f>
        <v>668147949</v>
      </c>
    </row>
    <row r="7" spans="1:8">
      <c r="B7" s="78" t="s">
        <v>141</v>
      </c>
      <c r="C7" s="393">
        <v>24596167</v>
      </c>
      <c r="D7" s="393">
        <v>75969951</v>
      </c>
      <c r="E7" s="393">
        <v>19151036</v>
      </c>
      <c r="F7" s="393">
        <v>42318454</v>
      </c>
      <c r="G7" s="393">
        <v>97042542</v>
      </c>
      <c r="H7" s="271">
        <f t="shared" ref="H7:H28" si="0">SUM(C7:G7)</f>
        <v>259078150</v>
      </c>
    </row>
    <row r="8" spans="1:8">
      <c r="B8" s="78" t="s">
        <v>142</v>
      </c>
      <c r="C8" s="393">
        <v>17481331</v>
      </c>
      <c r="D8" s="393">
        <v>303218367</v>
      </c>
      <c r="E8" s="393">
        <v>171055969</v>
      </c>
      <c r="F8" s="393">
        <v>550819487</v>
      </c>
      <c r="G8" s="393">
        <v>3797719892</v>
      </c>
      <c r="H8" s="271">
        <f t="shared" si="0"/>
        <v>4840295046</v>
      </c>
    </row>
    <row r="9" spans="1:8">
      <c r="B9" s="78" t="s">
        <v>143</v>
      </c>
      <c r="C9" s="393">
        <v>19967854</v>
      </c>
      <c r="D9" s="393">
        <v>116195923</v>
      </c>
      <c r="E9" s="393">
        <v>56451415</v>
      </c>
      <c r="F9" s="393">
        <v>348157190</v>
      </c>
      <c r="G9" s="393">
        <v>169829454</v>
      </c>
      <c r="H9" s="271">
        <f t="shared" si="0"/>
        <v>710601836</v>
      </c>
    </row>
    <row r="10" spans="1:8">
      <c r="B10" s="78" t="s">
        <v>144</v>
      </c>
      <c r="C10" s="393">
        <v>23017218</v>
      </c>
      <c r="D10" s="393">
        <v>111407273</v>
      </c>
      <c r="E10" s="393">
        <v>43533984</v>
      </c>
      <c r="F10" s="393">
        <v>526592063</v>
      </c>
      <c r="G10" s="393">
        <v>3113654364</v>
      </c>
      <c r="H10" s="271">
        <f t="shared" si="0"/>
        <v>3818204902</v>
      </c>
    </row>
    <row r="11" spans="1:8">
      <c r="B11" s="78" t="s">
        <v>145</v>
      </c>
      <c r="C11" s="393">
        <v>20855258</v>
      </c>
      <c r="D11" s="393">
        <v>83678297</v>
      </c>
      <c r="E11" s="393">
        <v>18014234</v>
      </c>
      <c r="F11" s="393">
        <v>80088091</v>
      </c>
      <c r="G11" s="393">
        <v>80646008</v>
      </c>
      <c r="H11" s="271">
        <f t="shared" si="0"/>
        <v>283281888</v>
      </c>
    </row>
    <row r="12" spans="1:8">
      <c r="B12" s="78" t="s">
        <v>146</v>
      </c>
      <c r="C12" s="393">
        <v>24385535</v>
      </c>
      <c r="D12" s="393">
        <v>294157135</v>
      </c>
      <c r="E12" s="393">
        <v>98540696</v>
      </c>
      <c r="F12" s="393">
        <v>79852655</v>
      </c>
      <c r="G12" s="393">
        <v>199314069</v>
      </c>
      <c r="H12" s="271">
        <f t="shared" si="0"/>
        <v>696250090</v>
      </c>
    </row>
    <row r="13" spans="1:8">
      <c r="B13" s="78" t="s">
        <v>147</v>
      </c>
      <c r="C13" s="393">
        <v>41177432</v>
      </c>
      <c r="D13" s="393">
        <v>83656256</v>
      </c>
      <c r="E13" s="393">
        <v>27515935</v>
      </c>
      <c r="F13" s="393">
        <v>127140100</v>
      </c>
      <c r="G13" s="393">
        <v>2181794</v>
      </c>
      <c r="H13" s="271">
        <f t="shared" si="0"/>
        <v>281671517</v>
      </c>
    </row>
    <row r="14" spans="1:8">
      <c r="B14" s="78" t="s">
        <v>148</v>
      </c>
      <c r="C14" s="393">
        <v>5991091</v>
      </c>
      <c r="D14" s="393">
        <v>36038662</v>
      </c>
      <c r="E14" s="393">
        <v>10215313</v>
      </c>
      <c r="F14" s="393">
        <v>20478563</v>
      </c>
      <c r="G14" s="393">
        <v>99323105</v>
      </c>
      <c r="H14" s="271">
        <f t="shared" si="0"/>
        <v>172046734</v>
      </c>
    </row>
    <row r="15" spans="1:8">
      <c r="B15" s="78" t="s">
        <v>149</v>
      </c>
      <c r="C15" s="393">
        <v>25010331</v>
      </c>
      <c r="D15" s="393">
        <v>109292400</v>
      </c>
      <c r="E15" s="393">
        <v>27045718</v>
      </c>
      <c r="F15" s="393">
        <v>49338009</v>
      </c>
      <c r="G15" s="393">
        <v>212859557</v>
      </c>
      <c r="H15" s="271">
        <f t="shared" si="0"/>
        <v>423546015</v>
      </c>
    </row>
    <row r="16" spans="1:8">
      <c r="B16" s="78" t="s">
        <v>150</v>
      </c>
      <c r="C16" s="393">
        <v>29715154</v>
      </c>
      <c r="D16" s="393">
        <v>913243035</v>
      </c>
      <c r="E16" s="393">
        <v>526110311</v>
      </c>
      <c r="F16" s="393">
        <v>409436153</v>
      </c>
      <c r="G16" s="393">
        <v>832192459</v>
      </c>
      <c r="H16" s="271">
        <f t="shared" si="0"/>
        <v>2710697112</v>
      </c>
    </row>
    <row r="17" spans="2:8">
      <c r="B17" s="78" t="s">
        <v>151</v>
      </c>
      <c r="C17" s="393">
        <v>16247965</v>
      </c>
      <c r="D17" s="393">
        <v>420774318</v>
      </c>
      <c r="E17" s="393">
        <v>52187656</v>
      </c>
      <c r="F17" s="393">
        <v>245638340</v>
      </c>
      <c r="G17" s="393">
        <v>169870392</v>
      </c>
      <c r="H17" s="271">
        <f t="shared" si="0"/>
        <v>904718671</v>
      </c>
    </row>
    <row r="18" spans="2:8">
      <c r="B18" s="78" t="s">
        <v>152</v>
      </c>
      <c r="C18" s="393">
        <v>12821998</v>
      </c>
      <c r="D18" s="393">
        <v>587435726</v>
      </c>
      <c r="E18" s="393">
        <v>326512652</v>
      </c>
      <c r="F18" s="393">
        <v>202175816</v>
      </c>
      <c r="G18" s="393">
        <v>295362060</v>
      </c>
      <c r="H18" s="271">
        <f t="shared" si="0"/>
        <v>1424308252</v>
      </c>
    </row>
    <row r="19" spans="2:8">
      <c r="B19" s="78" t="s">
        <v>153</v>
      </c>
      <c r="C19" s="393">
        <v>14860444</v>
      </c>
      <c r="D19" s="393">
        <v>13643895</v>
      </c>
      <c r="E19" s="393">
        <v>5211013</v>
      </c>
      <c r="F19" s="393">
        <v>93793733</v>
      </c>
      <c r="G19" s="393">
        <v>81105823</v>
      </c>
      <c r="H19" s="271">
        <f t="shared" si="0"/>
        <v>208614908</v>
      </c>
    </row>
    <row r="20" spans="2:8">
      <c r="B20" s="78" t="s">
        <v>154</v>
      </c>
      <c r="C20" s="393">
        <v>30002534</v>
      </c>
      <c r="D20" s="393">
        <v>420986736</v>
      </c>
      <c r="E20" s="393">
        <v>86870656</v>
      </c>
      <c r="F20" s="393">
        <v>52025417</v>
      </c>
      <c r="G20" s="393">
        <v>261716499</v>
      </c>
      <c r="H20" s="271">
        <f t="shared" si="0"/>
        <v>851601842</v>
      </c>
    </row>
    <row r="21" spans="2:8">
      <c r="B21" s="78" t="s">
        <v>155</v>
      </c>
      <c r="C21" s="393">
        <v>22726170</v>
      </c>
      <c r="D21" s="393">
        <v>78273626</v>
      </c>
      <c r="E21" s="393">
        <v>17160841</v>
      </c>
      <c r="F21" s="393">
        <v>101418649</v>
      </c>
      <c r="G21" s="393">
        <v>3228228</v>
      </c>
      <c r="H21" s="271">
        <f t="shared" si="0"/>
        <v>222807514</v>
      </c>
    </row>
    <row r="22" spans="2:8">
      <c r="B22" s="78" t="s">
        <v>156</v>
      </c>
      <c r="C22" s="393">
        <v>23712145</v>
      </c>
      <c r="D22" s="393">
        <v>431127559</v>
      </c>
      <c r="E22" s="393">
        <v>126879485</v>
      </c>
      <c r="F22" s="393">
        <v>39460848</v>
      </c>
      <c r="G22" s="393">
        <v>1695844</v>
      </c>
      <c r="H22" s="271">
        <f t="shared" si="0"/>
        <v>622875881</v>
      </c>
    </row>
    <row r="23" spans="2:8">
      <c r="B23" s="78" t="s">
        <v>157</v>
      </c>
      <c r="C23" s="393">
        <v>16240849</v>
      </c>
      <c r="D23" s="393">
        <v>162232719</v>
      </c>
      <c r="E23" s="393">
        <v>33454064</v>
      </c>
      <c r="F23" s="393">
        <v>199499093</v>
      </c>
      <c r="G23" s="393">
        <v>1313780448</v>
      </c>
      <c r="H23" s="271">
        <f t="shared" si="0"/>
        <v>1725207173</v>
      </c>
    </row>
    <row r="24" spans="2:8">
      <c r="B24" s="78" t="s">
        <v>158</v>
      </c>
      <c r="C24" s="393">
        <v>10086729</v>
      </c>
      <c r="D24" s="393">
        <v>237820562</v>
      </c>
      <c r="E24" s="393">
        <v>121792929</v>
      </c>
      <c r="F24" s="393">
        <v>707012161</v>
      </c>
      <c r="G24" s="393">
        <v>1241710949</v>
      </c>
      <c r="H24" s="271">
        <f t="shared" si="0"/>
        <v>2318423330</v>
      </c>
    </row>
    <row r="25" spans="2:8">
      <c r="B25" s="78" t="s">
        <v>159</v>
      </c>
      <c r="C25" s="393">
        <v>2992455</v>
      </c>
      <c r="D25" s="393">
        <v>3205367268</v>
      </c>
      <c r="E25" s="393">
        <v>581362134</v>
      </c>
      <c r="F25" s="393">
        <v>12782597</v>
      </c>
      <c r="G25" s="393">
        <v>2949977</v>
      </c>
      <c r="H25" s="271">
        <f t="shared" si="0"/>
        <v>3805454431</v>
      </c>
    </row>
    <row r="26" spans="2:8">
      <c r="B26" s="78" t="s">
        <v>160</v>
      </c>
      <c r="C26" s="393">
        <v>12654872</v>
      </c>
      <c r="D26" s="393">
        <v>145963644</v>
      </c>
      <c r="E26" s="393">
        <v>45697007</v>
      </c>
      <c r="F26" s="393">
        <v>113987939</v>
      </c>
      <c r="G26" s="393">
        <v>62090976</v>
      </c>
      <c r="H26" s="271">
        <f t="shared" si="0"/>
        <v>380394438</v>
      </c>
    </row>
    <row r="27" spans="2:8">
      <c r="B27" s="78" t="s">
        <v>161</v>
      </c>
      <c r="C27" s="393">
        <v>15799211</v>
      </c>
      <c r="D27" s="393">
        <v>58335158</v>
      </c>
      <c r="E27" s="393">
        <v>22753912</v>
      </c>
      <c r="F27" s="393">
        <v>33731396</v>
      </c>
      <c r="G27" s="393">
        <v>22686596</v>
      </c>
      <c r="H27" s="271">
        <f t="shared" si="0"/>
        <v>153306273</v>
      </c>
    </row>
    <row r="28" spans="2:8">
      <c r="B28" s="190" t="s">
        <v>162</v>
      </c>
      <c r="C28" s="394">
        <v>8182093</v>
      </c>
      <c r="D28" s="394">
        <v>51575534</v>
      </c>
      <c r="E28" s="394">
        <v>12121246</v>
      </c>
      <c r="F28" s="394">
        <v>70138217</v>
      </c>
      <c r="G28" s="394">
        <v>30421578</v>
      </c>
      <c r="H28" s="308">
        <f t="shared" si="0"/>
        <v>172438668</v>
      </c>
    </row>
    <row r="29" spans="2:8">
      <c r="B29" s="78" t="s">
        <v>80</v>
      </c>
      <c r="C29" s="266">
        <f t="shared" ref="C29:G29" si="1">SUM(C6:C28)</f>
        <v>432553245</v>
      </c>
      <c r="D29" s="266">
        <f t="shared" si="1"/>
        <v>8265772546</v>
      </c>
      <c r="E29" s="266">
        <f t="shared" si="1"/>
        <v>2563111492</v>
      </c>
      <c r="F29" s="266">
        <f t="shared" si="1"/>
        <v>4277454709</v>
      </c>
      <c r="G29" s="266">
        <f t="shared" si="1"/>
        <v>12115080628</v>
      </c>
      <c r="H29" s="266">
        <f>SUM(H6:H28)</f>
        <v>27653972620</v>
      </c>
    </row>
    <row r="30" spans="2:8">
      <c r="B30" s="186" t="s">
        <v>616</v>
      </c>
      <c r="C30" s="267">
        <v>9.7418919477516661E-3</v>
      </c>
      <c r="D30" s="267">
        <v>0.16628804464519689</v>
      </c>
      <c r="E30" s="267">
        <v>4.5436458699388893E-2</v>
      </c>
      <c r="F30" s="267">
        <v>0.13729559587455609</v>
      </c>
      <c r="G30" s="267">
        <v>0.64123800883310655</v>
      </c>
      <c r="H30" s="267">
        <v>1</v>
      </c>
    </row>
    <row r="32" spans="2:8">
      <c r="B32" s="186" t="s">
        <v>795</v>
      </c>
    </row>
    <row r="33" spans="2:8">
      <c r="H33" s="78" t="s">
        <v>359</v>
      </c>
    </row>
    <row r="34" spans="2:8">
      <c r="B34" s="190"/>
      <c r="C34" s="190" t="s">
        <v>371</v>
      </c>
      <c r="D34" s="190" t="s">
        <v>251</v>
      </c>
      <c r="E34" s="190" t="s">
        <v>253</v>
      </c>
      <c r="F34" s="190" t="s">
        <v>311</v>
      </c>
      <c r="G34" s="190" t="s">
        <v>372</v>
      </c>
      <c r="H34" s="190" t="s">
        <v>323</v>
      </c>
    </row>
    <row r="35" spans="2:8">
      <c r="B35" s="78" t="s">
        <v>140</v>
      </c>
      <c r="C35" s="271">
        <f ca="1">'VALUATION DETAIL'!I10</f>
        <v>13465262</v>
      </c>
      <c r="D35" s="271">
        <f ca="1">'VALUATION DETAIL'!N10</f>
        <v>394510944</v>
      </c>
      <c r="E35" s="271">
        <f ca="1">'VALUATION DETAIL'!S10</f>
        <v>130547216</v>
      </c>
      <c r="F35" s="271">
        <f ca="1">'VALUATION DETAIL'!AZ10+'VALUATION DETAIL'!BQ10</f>
        <v>188558269</v>
      </c>
      <c r="G35" s="271">
        <f>'VALUATION DETAIL'!BX10</f>
        <v>16502142</v>
      </c>
      <c r="H35" s="271">
        <f t="shared" ref="H35:H57" ca="1" si="2">SUM(C35:G35)</f>
        <v>743583833</v>
      </c>
    </row>
    <row r="36" spans="2:8">
      <c r="B36" s="78" t="s">
        <v>141</v>
      </c>
      <c r="C36" s="271">
        <f ca="1">'VALUATION DETAIL'!I11</f>
        <v>17027459</v>
      </c>
      <c r="D36" s="271">
        <f ca="1">'VALUATION DETAIL'!N11</f>
        <v>93661849</v>
      </c>
      <c r="E36" s="271">
        <f ca="1">'VALUATION DETAIL'!S11</f>
        <v>17762959</v>
      </c>
      <c r="F36" s="271">
        <f ca="1">'VALUATION DETAIL'!AZ11+'VALUATION DETAIL'!BQ11</f>
        <v>44153222</v>
      </c>
      <c r="G36" s="271">
        <f>'VALUATION DETAIL'!BX11</f>
        <v>82345182</v>
      </c>
      <c r="H36" s="271">
        <f t="shared" ca="1" si="2"/>
        <v>254950671</v>
      </c>
    </row>
    <row r="37" spans="2:8">
      <c r="B37" s="78" t="s">
        <v>142</v>
      </c>
      <c r="C37" s="271">
        <f ca="1">'VALUATION DETAIL'!I12</f>
        <v>16427530</v>
      </c>
      <c r="D37" s="271">
        <f ca="1">'VALUATION DETAIL'!N12</f>
        <v>360845965</v>
      </c>
      <c r="E37" s="271">
        <f ca="1">'VALUATION DETAIL'!S12</f>
        <v>175484941</v>
      </c>
      <c r="F37" s="271">
        <f ca="1">'VALUATION DETAIL'!AZ12+'VALUATION DETAIL'!BQ12</f>
        <v>508312142</v>
      </c>
      <c r="G37" s="271">
        <f>'VALUATION DETAIL'!BX12</f>
        <v>3830460043</v>
      </c>
      <c r="H37" s="271">
        <f t="shared" ca="1" si="2"/>
        <v>4891530621</v>
      </c>
    </row>
    <row r="38" spans="2:8">
      <c r="B38" s="78" t="s">
        <v>143</v>
      </c>
      <c r="C38" s="271">
        <f ca="1">'VALUATION DETAIL'!I13</f>
        <v>19946970</v>
      </c>
      <c r="D38" s="271">
        <f ca="1">'VALUATION DETAIL'!N13</f>
        <v>141996496</v>
      </c>
      <c r="E38" s="271">
        <f ca="1">'VALUATION DETAIL'!S13</f>
        <v>54772997</v>
      </c>
      <c r="F38" s="271">
        <f ca="1">'VALUATION DETAIL'!AZ13+'VALUATION DETAIL'!BQ13</f>
        <v>356098927</v>
      </c>
      <c r="G38" s="271">
        <f>'VALUATION DETAIL'!BX13</f>
        <v>253900762</v>
      </c>
      <c r="H38" s="271">
        <f t="shared" ca="1" si="2"/>
        <v>826716152</v>
      </c>
    </row>
    <row r="39" spans="2:8">
      <c r="B39" s="78" t="s">
        <v>144</v>
      </c>
      <c r="C39" s="271">
        <f ca="1">'VALUATION DETAIL'!I14</f>
        <v>21483395</v>
      </c>
      <c r="D39" s="271">
        <f ca="1">'VALUATION DETAIL'!N14</f>
        <v>132664253</v>
      </c>
      <c r="E39" s="271">
        <f ca="1">'VALUATION DETAIL'!S14</f>
        <v>39998645</v>
      </c>
      <c r="F39" s="271">
        <f ca="1">'VALUATION DETAIL'!AZ14+'VALUATION DETAIL'!BQ14</f>
        <v>522862958</v>
      </c>
      <c r="G39" s="271">
        <f>'VALUATION DETAIL'!BX14</f>
        <v>2891873279</v>
      </c>
      <c r="H39" s="271">
        <f t="shared" ca="1" si="2"/>
        <v>3608882530</v>
      </c>
    </row>
    <row r="40" spans="2:8">
      <c r="B40" s="78" t="s">
        <v>145</v>
      </c>
      <c r="C40" s="271">
        <f ca="1">'VALUATION DETAIL'!I15</f>
        <v>19690169</v>
      </c>
      <c r="D40" s="271">
        <f ca="1">'VALUATION DETAIL'!N15</f>
        <v>98001244</v>
      </c>
      <c r="E40" s="271">
        <f ca="1">'VALUATION DETAIL'!S15</f>
        <v>16208605</v>
      </c>
      <c r="F40" s="271">
        <f ca="1">'VALUATION DETAIL'!AZ15+'VALUATION DETAIL'!BQ15</f>
        <v>84209854</v>
      </c>
      <c r="G40" s="271">
        <f>'VALUATION DETAIL'!BX15</f>
        <v>74687177</v>
      </c>
      <c r="H40" s="271">
        <f t="shared" ca="1" si="2"/>
        <v>292797049</v>
      </c>
    </row>
    <row r="41" spans="2:8">
      <c r="B41" s="78" t="s">
        <v>146</v>
      </c>
      <c r="C41" s="271">
        <f ca="1">'VALUATION DETAIL'!I16</f>
        <v>22624868</v>
      </c>
      <c r="D41" s="271">
        <f ca="1">'VALUATION DETAIL'!N16</f>
        <v>360405132</v>
      </c>
      <c r="E41" s="271">
        <f ca="1">'VALUATION DETAIL'!S16</f>
        <v>96177585</v>
      </c>
      <c r="F41" s="271">
        <f ca="1">'VALUATION DETAIL'!AZ16+'VALUATION DETAIL'!BQ16</f>
        <v>77510844</v>
      </c>
      <c r="G41" s="271">
        <f>'VALUATION DETAIL'!BX16</f>
        <v>173091889</v>
      </c>
      <c r="H41" s="271">
        <f t="shared" ca="1" si="2"/>
        <v>729810318</v>
      </c>
    </row>
    <row r="42" spans="2:8">
      <c r="B42" s="78" t="s">
        <v>147</v>
      </c>
      <c r="C42" s="271">
        <f ca="1">'VALUATION DETAIL'!I17</f>
        <v>36657764</v>
      </c>
      <c r="D42" s="271">
        <f ca="1">'VALUATION DETAIL'!N17</f>
        <v>101921882</v>
      </c>
      <c r="E42" s="271">
        <f ca="1">'VALUATION DETAIL'!S17</f>
        <v>24148536</v>
      </c>
      <c r="F42" s="271">
        <f ca="1">'VALUATION DETAIL'!AZ17+'VALUATION DETAIL'!BQ17</f>
        <v>136565669</v>
      </c>
      <c r="G42" s="271">
        <f>'VALUATION DETAIL'!BX17</f>
        <v>1765971</v>
      </c>
      <c r="H42" s="271">
        <f t="shared" ca="1" si="2"/>
        <v>301059822</v>
      </c>
    </row>
    <row r="43" spans="2:8">
      <c r="B43" s="78" t="s">
        <v>148</v>
      </c>
      <c r="C43" s="271">
        <f ca="1">'VALUATION DETAIL'!I18</f>
        <v>5378861</v>
      </c>
      <c r="D43" s="271">
        <f ca="1">'VALUATION DETAIL'!N18</f>
        <v>40440753</v>
      </c>
      <c r="E43" s="271">
        <f ca="1">'VALUATION DETAIL'!S18</f>
        <v>9530757</v>
      </c>
      <c r="F43" s="271">
        <f ca="1">'VALUATION DETAIL'!AZ18+'VALUATION DETAIL'!BQ18</f>
        <v>21165608</v>
      </c>
      <c r="G43" s="271">
        <f>'VALUATION DETAIL'!BX18</f>
        <v>79761326</v>
      </c>
      <c r="H43" s="271">
        <f t="shared" ca="1" si="2"/>
        <v>156277305</v>
      </c>
    </row>
    <row r="44" spans="2:8">
      <c r="B44" s="78" t="s">
        <v>149</v>
      </c>
      <c r="C44" s="271">
        <f ca="1">'VALUATION DETAIL'!I19</f>
        <v>18572276</v>
      </c>
      <c r="D44" s="271">
        <f ca="1">'VALUATION DETAIL'!N19</f>
        <v>125290849</v>
      </c>
      <c r="E44" s="271">
        <f ca="1">'VALUATION DETAIL'!S19</f>
        <v>25728977</v>
      </c>
      <c r="F44" s="271">
        <f ca="1">'VALUATION DETAIL'!AZ19+'VALUATION DETAIL'!BQ19</f>
        <v>49613058</v>
      </c>
      <c r="G44" s="271">
        <f>'VALUATION DETAIL'!BX19</f>
        <v>285181486</v>
      </c>
      <c r="H44" s="271">
        <f t="shared" ca="1" si="2"/>
        <v>504386646</v>
      </c>
    </row>
    <row r="45" spans="2:8">
      <c r="B45" s="78" t="s">
        <v>150</v>
      </c>
      <c r="C45" s="271">
        <f ca="1">'VALUATION DETAIL'!I20</f>
        <v>26826664</v>
      </c>
      <c r="D45" s="271">
        <f ca="1">'VALUATION DETAIL'!N20</f>
        <v>1102354817</v>
      </c>
      <c r="E45" s="271">
        <f ca="1">'VALUATION DETAIL'!S20</f>
        <v>568526763</v>
      </c>
      <c r="F45" s="271">
        <f ca="1">'VALUATION DETAIL'!AZ20+'VALUATION DETAIL'!BQ20</f>
        <v>418758071</v>
      </c>
      <c r="G45" s="271">
        <f>'VALUATION DETAIL'!BX20</f>
        <v>479995728</v>
      </c>
      <c r="H45" s="271">
        <f t="shared" ca="1" si="2"/>
        <v>2596462043</v>
      </c>
    </row>
    <row r="46" spans="2:8">
      <c r="B46" s="78" t="s">
        <v>151</v>
      </c>
      <c r="C46" s="271">
        <f ca="1">'VALUATION DETAIL'!I21</f>
        <v>14152065</v>
      </c>
      <c r="D46" s="271">
        <f ca="1">'VALUATION DETAIL'!N21</f>
        <v>491614585</v>
      </c>
      <c r="E46" s="271">
        <f ca="1">'VALUATION DETAIL'!S21</f>
        <v>54471788</v>
      </c>
      <c r="F46" s="271">
        <f ca="1">'VALUATION DETAIL'!AZ21+'VALUATION DETAIL'!BQ21</f>
        <v>247451442</v>
      </c>
      <c r="G46" s="271">
        <f>'VALUATION DETAIL'!BX21</f>
        <v>135012158</v>
      </c>
      <c r="H46" s="271">
        <f t="shared" ca="1" si="2"/>
        <v>942702038</v>
      </c>
    </row>
    <row r="47" spans="2:8">
      <c r="B47" s="78" t="s">
        <v>152</v>
      </c>
      <c r="C47" s="271">
        <f ca="1">'VALUATION DETAIL'!I22</f>
        <v>12088124</v>
      </c>
      <c r="D47" s="271">
        <f ca="1">'VALUATION DETAIL'!N22</f>
        <v>699381218</v>
      </c>
      <c r="E47" s="271">
        <f ca="1">'VALUATION DETAIL'!S22</f>
        <v>332783822</v>
      </c>
      <c r="F47" s="271">
        <f ca="1">'VALUATION DETAIL'!AZ22+'VALUATION DETAIL'!BQ22</f>
        <v>195221005</v>
      </c>
      <c r="G47" s="271">
        <f>'VALUATION DETAIL'!BX22</f>
        <v>240873177</v>
      </c>
      <c r="H47" s="271">
        <f t="shared" ca="1" si="2"/>
        <v>1480347346</v>
      </c>
    </row>
    <row r="48" spans="2:8">
      <c r="B48" s="78" t="s">
        <v>153</v>
      </c>
      <c r="C48" s="271">
        <f ca="1">'VALUATION DETAIL'!I23</f>
        <v>13425493</v>
      </c>
      <c r="D48" s="271">
        <f ca="1">'VALUATION DETAIL'!N23</f>
        <v>16555111</v>
      </c>
      <c r="E48" s="271">
        <f ca="1">'VALUATION DETAIL'!S23</f>
        <v>4262524</v>
      </c>
      <c r="F48" s="271">
        <f ca="1">'VALUATION DETAIL'!AZ23+'VALUATION DETAIL'!BQ23</f>
        <v>100030390</v>
      </c>
      <c r="G48" s="271">
        <f>'VALUATION DETAIL'!BX23</f>
        <v>96637504</v>
      </c>
      <c r="H48" s="271">
        <f t="shared" ca="1" si="2"/>
        <v>230911022</v>
      </c>
    </row>
    <row r="49" spans="2:8">
      <c r="B49" s="78" t="s">
        <v>154</v>
      </c>
      <c r="C49" s="271">
        <f ca="1">'VALUATION DETAIL'!I24</f>
        <v>26140133</v>
      </c>
      <c r="D49" s="271">
        <f ca="1">'VALUATION DETAIL'!N24</f>
        <v>490128492</v>
      </c>
      <c r="E49" s="271">
        <f ca="1">'VALUATION DETAIL'!S24</f>
        <v>84516922</v>
      </c>
      <c r="F49" s="271">
        <f ca="1">'VALUATION DETAIL'!AZ24+'VALUATION DETAIL'!BQ24</f>
        <v>53197416</v>
      </c>
      <c r="G49" s="271">
        <f>'VALUATION DETAIL'!BX24</f>
        <v>216339726</v>
      </c>
      <c r="H49" s="271">
        <f t="shared" ca="1" si="2"/>
        <v>870322689</v>
      </c>
    </row>
    <row r="50" spans="2:8">
      <c r="B50" s="78" t="s">
        <v>155</v>
      </c>
      <c r="C50" s="271">
        <f ca="1">'VALUATION DETAIL'!I25</f>
        <v>19782308</v>
      </c>
      <c r="D50" s="271">
        <f ca="1">'VALUATION DETAIL'!N25</f>
        <v>97016791</v>
      </c>
      <c r="E50" s="271">
        <f ca="1">'VALUATION DETAIL'!S25</f>
        <v>14095350</v>
      </c>
      <c r="F50" s="271">
        <f ca="1">'VALUATION DETAIL'!AZ25+'VALUATION DETAIL'!BQ25</f>
        <v>106064866</v>
      </c>
      <c r="G50" s="271">
        <f>'VALUATION DETAIL'!BX25</f>
        <v>3342751</v>
      </c>
      <c r="H50" s="271">
        <f t="shared" ca="1" si="2"/>
        <v>240302066</v>
      </c>
    </row>
    <row r="51" spans="2:8">
      <c r="B51" s="78" t="s">
        <v>156</v>
      </c>
      <c r="C51" s="271">
        <f ca="1">'VALUATION DETAIL'!I26</f>
        <v>21089431</v>
      </c>
      <c r="D51" s="271">
        <f ca="1">'VALUATION DETAIL'!N26</f>
        <v>497276426</v>
      </c>
      <c r="E51" s="271">
        <f ca="1">'VALUATION DETAIL'!S26</f>
        <v>125654949</v>
      </c>
      <c r="F51" s="271">
        <f ca="1">'VALUATION DETAIL'!AZ26+'VALUATION DETAIL'!BQ26</f>
        <v>37445576</v>
      </c>
      <c r="G51" s="271">
        <f>'VALUATION DETAIL'!BX26</f>
        <v>1486910</v>
      </c>
      <c r="H51" s="271">
        <f t="shared" ca="1" si="2"/>
        <v>682953292</v>
      </c>
    </row>
    <row r="52" spans="2:8">
      <c r="B52" s="78" t="s">
        <v>157</v>
      </c>
      <c r="C52" s="271">
        <f ca="1">'VALUATION DETAIL'!I27</f>
        <v>14437779</v>
      </c>
      <c r="D52" s="271">
        <f ca="1">'VALUATION DETAIL'!N27</f>
        <v>194831655</v>
      </c>
      <c r="E52" s="271">
        <f ca="1">'VALUATION DETAIL'!S27</f>
        <v>31984051</v>
      </c>
      <c r="F52" s="271">
        <f ca="1">'VALUATION DETAIL'!AZ27+'VALUATION DETAIL'!BQ27</f>
        <v>197880993</v>
      </c>
      <c r="G52" s="271">
        <f>'VALUATION DETAIL'!BX27</f>
        <v>1598918790</v>
      </c>
      <c r="H52" s="271">
        <f t="shared" ca="1" si="2"/>
        <v>2038053268</v>
      </c>
    </row>
    <row r="53" spans="2:8">
      <c r="B53" s="78" t="s">
        <v>158</v>
      </c>
      <c r="C53" s="271">
        <f ca="1">'VALUATION DETAIL'!I28</f>
        <v>9900225</v>
      </c>
      <c r="D53" s="271">
        <f ca="1">'VALUATION DETAIL'!N28</f>
        <v>293984884</v>
      </c>
      <c r="E53" s="271">
        <f ca="1">'VALUATION DETAIL'!S28</f>
        <v>120650144</v>
      </c>
      <c r="F53" s="271">
        <f ca="1">'VALUATION DETAIL'!AZ28+'VALUATION DETAIL'!BQ28</f>
        <v>722980644</v>
      </c>
      <c r="G53" s="271">
        <f>'VALUATION DETAIL'!BX28</f>
        <v>1122855582</v>
      </c>
      <c r="H53" s="271">
        <f t="shared" ca="1" si="2"/>
        <v>2270371479</v>
      </c>
    </row>
    <row r="54" spans="2:8">
      <c r="B54" s="78" t="s">
        <v>159</v>
      </c>
      <c r="C54" s="271">
        <f ca="1">'VALUATION DETAIL'!I29</f>
        <v>3019675</v>
      </c>
      <c r="D54" s="271">
        <f ca="1">'VALUATION DETAIL'!N29</f>
        <v>3456296907</v>
      </c>
      <c r="E54" s="271">
        <f ca="1">'VALUATION DETAIL'!S29</f>
        <v>637107903</v>
      </c>
      <c r="F54" s="271">
        <f ca="1">'VALUATION DETAIL'!AZ29+'VALUATION DETAIL'!BQ29</f>
        <v>11009225</v>
      </c>
      <c r="G54" s="271">
        <f>'VALUATION DETAIL'!BX29</f>
        <v>3605255</v>
      </c>
      <c r="H54" s="271">
        <f t="shared" ca="1" si="2"/>
        <v>4111038965</v>
      </c>
    </row>
    <row r="55" spans="2:8">
      <c r="B55" s="78" t="s">
        <v>160</v>
      </c>
      <c r="C55" s="271">
        <f ca="1">'VALUATION DETAIL'!I30</f>
        <v>11222852</v>
      </c>
      <c r="D55" s="271">
        <f ca="1">'VALUATION DETAIL'!N30</f>
        <v>176908815</v>
      </c>
      <c r="E55" s="271">
        <f ca="1">'VALUATION DETAIL'!S30</f>
        <v>42179204</v>
      </c>
      <c r="F55" s="271">
        <f ca="1">'VALUATION DETAIL'!AZ30+'VALUATION DETAIL'!BQ30</f>
        <v>120111613</v>
      </c>
      <c r="G55" s="271">
        <f>'VALUATION DETAIL'!BX30</f>
        <v>66630825</v>
      </c>
      <c r="H55" s="271">
        <f t="shared" ca="1" si="2"/>
        <v>417053309</v>
      </c>
    </row>
    <row r="56" spans="2:8">
      <c r="B56" s="78" t="s">
        <v>161</v>
      </c>
      <c r="C56" s="271">
        <f ca="1">'VALUATION DETAIL'!I31</f>
        <v>13782370</v>
      </c>
      <c r="D56" s="271">
        <f ca="1">'VALUATION DETAIL'!N31</f>
        <v>73055370</v>
      </c>
      <c r="E56" s="271">
        <f ca="1">'VALUATION DETAIL'!S31</f>
        <v>22962131</v>
      </c>
      <c r="F56" s="271">
        <f ca="1">'VALUATION DETAIL'!AZ31+'VALUATION DETAIL'!BQ31</f>
        <v>34174918</v>
      </c>
      <c r="G56" s="271">
        <f>'VALUATION DETAIL'!BX31</f>
        <v>19173698</v>
      </c>
      <c r="H56" s="271">
        <f t="shared" ca="1" si="2"/>
        <v>163148487</v>
      </c>
    </row>
    <row r="57" spans="2:8">
      <c r="B57" s="190" t="s">
        <v>162</v>
      </c>
      <c r="C57" s="308">
        <f ca="1">'VALUATION DETAIL'!I32</f>
        <v>7900771</v>
      </c>
      <c r="D57" s="308">
        <f ca="1">'VALUATION DETAIL'!N32</f>
        <v>59904421</v>
      </c>
      <c r="E57" s="308">
        <f ca="1">'VALUATION DETAIL'!S32</f>
        <v>11356685</v>
      </c>
      <c r="F57" s="308">
        <f ca="1">'VALUATION DETAIL'!AZ32+'VALUATION DETAIL'!BQ32</f>
        <v>68974330</v>
      </c>
      <c r="G57" s="308">
        <f>'VALUATION DETAIL'!BX32</f>
        <v>24390867</v>
      </c>
      <c r="H57" s="308">
        <f t="shared" ca="1" si="2"/>
        <v>172527074</v>
      </c>
    </row>
    <row r="58" spans="2:8">
      <c r="B58" s="78" t="s">
        <v>80</v>
      </c>
      <c r="C58" s="266">
        <f t="shared" ref="C58:H58" ca="1" si="3">SUM(C35:C57)</f>
        <v>385042444</v>
      </c>
      <c r="D58" s="266">
        <f t="shared" ca="1" si="3"/>
        <v>9499048859</v>
      </c>
      <c r="E58" s="266">
        <f t="shared" ca="1" si="3"/>
        <v>2640913454</v>
      </c>
      <c r="F58" s="266">
        <f t="shared" ca="1" si="3"/>
        <v>4302351040</v>
      </c>
      <c r="G58" s="266">
        <f t="shared" si="3"/>
        <v>11698832228</v>
      </c>
      <c r="H58" s="266">
        <f t="shared" ca="1" si="3"/>
        <v>28526188025</v>
      </c>
    </row>
    <row r="59" spans="2:8">
      <c r="B59" s="186" t="s">
        <v>616</v>
      </c>
      <c r="C59" s="267">
        <f t="shared" ref="C59:H59" ca="1" si="4">C58/$H$58</f>
        <v>1.3497858306989827E-2</v>
      </c>
      <c r="D59" s="267">
        <f t="shared" ca="1" si="4"/>
        <v>0.33299397910001682</v>
      </c>
      <c r="E59" s="267">
        <f t="shared" ca="1" si="4"/>
        <v>9.2578561554931063E-2</v>
      </c>
      <c r="F59" s="267">
        <f t="shared" ca="1" si="4"/>
        <v>0.15082109941326449</v>
      </c>
      <c r="G59" s="267">
        <f t="shared" ca="1" si="4"/>
        <v>0.41010850162479778</v>
      </c>
      <c r="H59" s="267">
        <f t="shared" ca="1" si="4"/>
        <v>1</v>
      </c>
    </row>
    <row r="61" spans="2:8">
      <c r="B61" s="186" t="s">
        <v>373</v>
      </c>
    </row>
    <row r="62" spans="2:8">
      <c r="H62" s="78" t="s">
        <v>359</v>
      </c>
    </row>
    <row r="63" spans="2:8">
      <c r="B63" s="190"/>
      <c r="C63" s="190" t="s">
        <v>371</v>
      </c>
      <c r="D63" s="190" t="s">
        <v>251</v>
      </c>
      <c r="E63" s="190" t="s">
        <v>253</v>
      </c>
      <c r="F63" s="190" t="s">
        <v>311</v>
      </c>
      <c r="G63" s="190" t="s">
        <v>372</v>
      </c>
      <c r="H63" s="190" t="s">
        <v>323</v>
      </c>
    </row>
    <row r="64" spans="2:8">
      <c r="B64" s="78" t="s">
        <v>140</v>
      </c>
      <c r="C64" s="271">
        <f t="shared" ref="C64:G73" ca="1" si="5">C35-C6</f>
        <v>-563147</v>
      </c>
      <c r="D64" s="271">
        <f t="shared" ca="1" si="5"/>
        <v>69132442</v>
      </c>
      <c r="E64" s="271">
        <f t="shared" ca="1" si="5"/>
        <v>-2926070</v>
      </c>
      <c r="F64" s="271">
        <f t="shared" ca="1" si="5"/>
        <v>16988531</v>
      </c>
      <c r="G64" s="271">
        <f t="shared" si="5"/>
        <v>-7195872</v>
      </c>
      <c r="H64" s="271">
        <f t="shared" ref="H64:H86" ca="1" si="6">SUM(C64:G64)</f>
        <v>75435884</v>
      </c>
    </row>
    <row r="65" spans="2:8">
      <c r="B65" s="78" t="s">
        <v>141</v>
      </c>
      <c r="C65" s="271">
        <f t="shared" ca="1" si="5"/>
        <v>-7568708</v>
      </c>
      <c r="D65" s="271">
        <f t="shared" ca="1" si="5"/>
        <v>17691898</v>
      </c>
      <c r="E65" s="271">
        <f t="shared" ca="1" si="5"/>
        <v>-1388077</v>
      </c>
      <c r="F65" s="271">
        <f t="shared" ca="1" si="5"/>
        <v>1834768</v>
      </c>
      <c r="G65" s="271">
        <f t="shared" si="5"/>
        <v>-14697360</v>
      </c>
      <c r="H65" s="271">
        <f t="shared" ca="1" si="6"/>
        <v>-4127479</v>
      </c>
    </row>
    <row r="66" spans="2:8">
      <c r="B66" s="78" t="s">
        <v>142</v>
      </c>
      <c r="C66" s="271">
        <f t="shared" ca="1" si="5"/>
        <v>-1053801</v>
      </c>
      <c r="D66" s="271">
        <f t="shared" ca="1" si="5"/>
        <v>57627598</v>
      </c>
      <c r="E66" s="271">
        <f t="shared" ca="1" si="5"/>
        <v>4428972</v>
      </c>
      <c r="F66" s="271">
        <f t="shared" ca="1" si="5"/>
        <v>-42507345</v>
      </c>
      <c r="G66" s="271">
        <f t="shared" si="5"/>
        <v>32740151</v>
      </c>
      <c r="H66" s="271">
        <f t="shared" ca="1" si="6"/>
        <v>51235575</v>
      </c>
    </row>
    <row r="67" spans="2:8">
      <c r="B67" s="78" t="s">
        <v>143</v>
      </c>
      <c r="C67" s="271">
        <f t="shared" ca="1" si="5"/>
        <v>-20884</v>
      </c>
      <c r="D67" s="271">
        <f t="shared" ca="1" si="5"/>
        <v>25800573</v>
      </c>
      <c r="E67" s="271">
        <f t="shared" ca="1" si="5"/>
        <v>-1678418</v>
      </c>
      <c r="F67" s="271">
        <f t="shared" ca="1" si="5"/>
        <v>7941737</v>
      </c>
      <c r="G67" s="271">
        <f t="shared" si="5"/>
        <v>84071308</v>
      </c>
      <c r="H67" s="271">
        <f t="shared" ca="1" si="6"/>
        <v>116114316</v>
      </c>
    </row>
    <row r="68" spans="2:8">
      <c r="B68" s="78" t="s">
        <v>144</v>
      </c>
      <c r="C68" s="271">
        <f t="shared" ca="1" si="5"/>
        <v>-1533823</v>
      </c>
      <c r="D68" s="271">
        <f t="shared" ca="1" si="5"/>
        <v>21256980</v>
      </c>
      <c r="E68" s="271">
        <f t="shared" ca="1" si="5"/>
        <v>-3535339</v>
      </c>
      <c r="F68" s="271">
        <f t="shared" ca="1" si="5"/>
        <v>-3729105</v>
      </c>
      <c r="G68" s="271">
        <f t="shared" si="5"/>
        <v>-221781085</v>
      </c>
      <c r="H68" s="271">
        <f t="shared" ca="1" si="6"/>
        <v>-209322372</v>
      </c>
    </row>
    <row r="69" spans="2:8">
      <c r="B69" s="78" t="s">
        <v>145</v>
      </c>
      <c r="C69" s="271">
        <f t="shared" ca="1" si="5"/>
        <v>-1165089</v>
      </c>
      <c r="D69" s="271">
        <f t="shared" ca="1" si="5"/>
        <v>14322947</v>
      </c>
      <c r="E69" s="271">
        <f t="shared" ca="1" si="5"/>
        <v>-1805629</v>
      </c>
      <c r="F69" s="271">
        <f t="shared" ca="1" si="5"/>
        <v>4121763</v>
      </c>
      <c r="G69" s="271">
        <f t="shared" si="5"/>
        <v>-5958831</v>
      </c>
      <c r="H69" s="271">
        <f t="shared" ca="1" si="6"/>
        <v>9515161</v>
      </c>
    </row>
    <row r="70" spans="2:8">
      <c r="B70" s="78" t="s">
        <v>146</v>
      </c>
      <c r="C70" s="271">
        <f t="shared" ca="1" si="5"/>
        <v>-1760667</v>
      </c>
      <c r="D70" s="271">
        <f t="shared" ca="1" si="5"/>
        <v>66247997</v>
      </c>
      <c r="E70" s="271">
        <f t="shared" ca="1" si="5"/>
        <v>-2363111</v>
      </c>
      <c r="F70" s="271">
        <f t="shared" ca="1" si="5"/>
        <v>-2341811</v>
      </c>
      <c r="G70" s="271">
        <f t="shared" si="5"/>
        <v>-26222180</v>
      </c>
      <c r="H70" s="271">
        <f t="shared" ca="1" si="6"/>
        <v>33560228</v>
      </c>
    </row>
    <row r="71" spans="2:8">
      <c r="B71" s="78" t="s">
        <v>147</v>
      </c>
      <c r="C71" s="271">
        <f t="shared" ca="1" si="5"/>
        <v>-4519668</v>
      </c>
      <c r="D71" s="271">
        <f t="shared" ca="1" si="5"/>
        <v>18265626</v>
      </c>
      <c r="E71" s="271">
        <f t="shared" ca="1" si="5"/>
        <v>-3367399</v>
      </c>
      <c r="F71" s="271">
        <f t="shared" ca="1" si="5"/>
        <v>9425569</v>
      </c>
      <c r="G71" s="271">
        <f t="shared" si="5"/>
        <v>-415823</v>
      </c>
      <c r="H71" s="271">
        <f t="shared" ca="1" si="6"/>
        <v>19388305</v>
      </c>
    </row>
    <row r="72" spans="2:8">
      <c r="B72" s="78" t="s">
        <v>148</v>
      </c>
      <c r="C72" s="271">
        <f t="shared" ca="1" si="5"/>
        <v>-612230</v>
      </c>
      <c r="D72" s="271">
        <f t="shared" ca="1" si="5"/>
        <v>4402091</v>
      </c>
      <c r="E72" s="271">
        <f t="shared" ca="1" si="5"/>
        <v>-684556</v>
      </c>
      <c r="F72" s="271">
        <f t="shared" ca="1" si="5"/>
        <v>687045</v>
      </c>
      <c r="G72" s="271">
        <f t="shared" si="5"/>
        <v>-19561779</v>
      </c>
      <c r="H72" s="271">
        <f t="shared" ca="1" si="6"/>
        <v>-15769429</v>
      </c>
    </row>
    <row r="73" spans="2:8">
      <c r="B73" s="78" t="s">
        <v>149</v>
      </c>
      <c r="C73" s="271">
        <f t="shared" ca="1" si="5"/>
        <v>-6438055</v>
      </c>
      <c r="D73" s="271">
        <f t="shared" ca="1" si="5"/>
        <v>15998449</v>
      </c>
      <c r="E73" s="271">
        <f t="shared" ca="1" si="5"/>
        <v>-1316741</v>
      </c>
      <c r="F73" s="271">
        <f t="shared" ca="1" si="5"/>
        <v>275049</v>
      </c>
      <c r="G73" s="271">
        <f t="shared" si="5"/>
        <v>72321929</v>
      </c>
      <c r="H73" s="271">
        <f t="shared" ca="1" si="6"/>
        <v>80840631</v>
      </c>
    </row>
    <row r="74" spans="2:8">
      <c r="B74" s="78" t="s">
        <v>150</v>
      </c>
      <c r="C74" s="271">
        <f t="shared" ref="C74:G83" ca="1" si="7">C45-C16</f>
        <v>-2888490</v>
      </c>
      <c r="D74" s="271">
        <f t="shared" ca="1" si="7"/>
        <v>189111782</v>
      </c>
      <c r="E74" s="271">
        <f t="shared" ca="1" si="7"/>
        <v>42416452</v>
      </c>
      <c r="F74" s="271">
        <f t="shared" ca="1" si="7"/>
        <v>9321918</v>
      </c>
      <c r="G74" s="271">
        <f t="shared" si="7"/>
        <v>-352196731</v>
      </c>
      <c r="H74" s="271">
        <f t="shared" ca="1" si="6"/>
        <v>-114235069</v>
      </c>
    </row>
    <row r="75" spans="2:8">
      <c r="B75" s="78" t="s">
        <v>151</v>
      </c>
      <c r="C75" s="271">
        <f t="shared" ca="1" si="7"/>
        <v>-2095900</v>
      </c>
      <c r="D75" s="271">
        <f t="shared" ca="1" si="7"/>
        <v>70840267</v>
      </c>
      <c r="E75" s="271">
        <f t="shared" ca="1" si="7"/>
        <v>2284132</v>
      </c>
      <c r="F75" s="271">
        <f t="shared" ca="1" si="7"/>
        <v>1813102</v>
      </c>
      <c r="G75" s="271">
        <f t="shared" si="7"/>
        <v>-34858234</v>
      </c>
      <c r="H75" s="271">
        <f t="shared" ca="1" si="6"/>
        <v>37983367</v>
      </c>
    </row>
    <row r="76" spans="2:8">
      <c r="B76" s="78" t="s">
        <v>152</v>
      </c>
      <c r="C76" s="271">
        <f t="shared" ca="1" si="7"/>
        <v>-733874</v>
      </c>
      <c r="D76" s="271">
        <f t="shared" ca="1" si="7"/>
        <v>111945492</v>
      </c>
      <c r="E76" s="271">
        <f t="shared" ca="1" si="7"/>
        <v>6271170</v>
      </c>
      <c r="F76" s="271">
        <f t="shared" ca="1" si="7"/>
        <v>-6954811</v>
      </c>
      <c r="G76" s="271">
        <f t="shared" si="7"/>
        <v>-54488883</v>
      </c>
      <c r="H76" s="271">
        <f t="shared" ca="1" si="6"/>
        <v>56039094</v>
      </c>
    </row>
    <row r="77" spans="2:8">
      <c r="B77" s="78" t="s">
        <v>153</v>
      </c>
      <c r="C77" s="271">
        <f t="shared" ca="1" si="7"/>
        <v>-1434951</v>
      </c>
      <c r="D77" s="271">
        <f t="shared" ca="1" si="7"/>
        <v>2911216</v>
      </c>
      <c r="E77" s="271">
        <f t="shared" ca="1" si="7"/>
        <v>-948489</v>
      </c>
      <c r="F77" s="271">
        <f t="shared" ca="1" si="7"/>
        <v>6236657</v>
      </c>
      <c r="G77" s="271">
        <f t="shared" si="7"/>
        <v>15531681</v>
      </c>
      <c r="H77" s="271">
        <f t="shared" ca="1" si="6"/>
        <v>22296114</v>
      </c>
    </row>
    <row r="78" spans="2:8">
      <c r="B78" s="78" t="s">
        <v>154</v>
      </c>
      <c r="C78" s="271">
        <f t="shared" ca="1" si="7"/>
        <v>-3862401</v>
      </c>
      <c r="D78" s="271">
        <f t="shared" ca="1" si="7"/>
        <v>69141756</v>
      </c>
      <c r="E78" s="271">
        <f t="shared" ca="1" si="7"/>
        <v>-2353734</v>
      </c>
      <c r="F78" s="271">
        <f t="shared" ca="1" si="7"/>
        <v>1171999</v>
      </c>
      <c r="G78" s="271">
        <f t="shared" si="7"/>
        <v>-45376773</v>
      </c>
      <c r="H78" s="271">
        <f t="shared" ca="1" si="6"/>
        <v>18720847</v>
      </c>
    </row>
    <row r="79" spans="2:8">
      <c r="B79" s="78" t="s">
        <v>155</v>
      </c>
      <c r="C79" s="271">
        <f t="shared" ca="1" si="7"/>
        <v>-2943862</v>
      </c>
      <c r="D79" s="271">
        <f t="shared" ca="1" si="7"/>
        <v>18743165</v>
      </c>
      <c r="E79" s="271">
        <f t="shared" ca="1" si="7"/>
        <v>-3065491</v>
      </c>
      <c r="F79" s="271">
        <f t="shared" ca="1" si="7"/>
        <v>4646217</v>
      </c>
      <c r="G79" s="271">
        <f t="shared" si="7"/>
        <v>114523</v>
      </c>
      <c r="H79" s="271">
        <f t="shared" ca="1" si="6"/>
        <v>17494552</v>
      </c>
    </row>
    <row r="80" spans="2:8">
      <c r="B80" s="78" t="s">
        <v>156</v>
      </c>
      <c r="C80" s="271">
        <f t="shared" ca="1" si="7"/>
        <v>-2622714</v>
      </c>
      <c r="D80" s="271">
        <f t="shared" ca="1" si="7"/>
        <v>66148867</v>
      </c>
      <c r="E80" s="271">
        <f t="shared" ca="1" si="7"/>
        <v>-1224536</v>
      </c>
      <c r="F80" s="271">
        <f t="shared" ca="1" si="7"/>
        <v>-2015272</v>
      </c>
      <c r="G80" s="271">
        <f t="shared" si="7"/>
        <v>-208934</v>
      </c>
      <c r="H80" s="271">
        <f t="shared" ca="1" si="6"/>
        <v>60077411</v>
      </c>
    </row>
    <row r="81" spans="2:8">
      <c r="B81" s="78" t="s">
        <v>157</v>
      </c>
      <c r="C81" s="271">
        <f t="shared" ca="1" si="7"/>
        <v>-1803070</v>
      </c>
      <c r="D81" s="271">
        <f t="shared" ca="1" si="7"/>
        <v>32598936</v>
      </c>
      <c r="E81" s="271">
        <f t="shared" ca="1" si="7"/>
        <v>-1470013</v>
      </c>
      <c r="F81" s="271">
        <f t="shared" ca="1" si="7"/>
        <v>-1618100</v>
      </c>
      <c r="G81" s="271">
        <f t="shared" si="7"/>
        <v>285138342</v>
      </c>
      <c r="H81" s="271">
        <f t="shared" ca="1" si="6"/>
        <v>312846095</v>
      </c>
    </row>
    <row r="82" spans="2:8">
      <c r="B82" s="78" t="s">
        <v>158</v>
      </c>
      <c r="C82" s="271">
        <f t="shared" ca="1" si="7"/>
        <v>-186504</v>
      </c>
      <c r="D82" s="271">
        <f t="shared" ca="1" si="7"/>
        <v>56164322</v>
      </c>
      <c r="E82" s="271">
        <f t="shared" ca="1" si="7"/>
        <v>-1142785</v>
      </c>
      <c r="F82" s="271">
        <f t="shared" ca="1" si="7"/>
        <v>15968483</v>
      </c>
      <c r="G82" s="271">
        <f t="shared" si="7"/>
        <v>-118855367</v>
      </c>
      <c r="H82" s="271">
        <f t="shared" ca="1" si="6"/>
        <v>-48051851</v>
      </c>
    </row>
    <row r="83" spans="2:8">
      <c r="B83" s="78" t="s">
        <v>159</v>
      </c>
      <c r="C83" s="271">
        <f t="shared" ca="1" si="7"/>
        <v>27220</v>
      </c>
      <c r="D83" s="271">
        <f t="shared" ca="1" si="7"/>
        <v>250929639</v>
      </c>
      <c r="E83" s="271">
        <f t="shared" ca="1" si="7"/>
        <v>55745769</v>
      </c>
      <c r="F83" s="271">
        <f t="shared" ca="1" si="7"/>
        <v>-1773372</v>
      </c>
      <c r="G83" s="271">
        <f t="shared" si="7"/>
        <v>655278</v>
      </c>
      <c r="H83" s="271">
        <f t="shared" ca="1" si="6"/>
        <v>305584534</v>
      </c>
    </row>
    <row r="84" spans="2:8">
      <c r="B84" s="78" t="s">
        <v>160</v>
      </c>
      <c r="C84" s="271">
        <f t="shared" ref="C84:G86" ca="1" si="8">C55-C26</f>
        <v>-1432020</v>
      </c>
      <c r="D84" s="271">
        <f t="shared" ca="1" si="8"/>
        <v>30945171</v>
      </c>
      <c r="E84" s="271">
        <f t="shared" ca="1" si="8"/>
        <v>-3517803</v>
      </c>
      <c r="F84" s="271">
        <f t="shared" ca="1" si="8"/>
        <v>6123674</v>
      </c>
      <c r="G84" s="271">
        <f t="shared" si="8"/>
        <v>4539849</v>
      </c>
      <c r="H84" s="271">
        <f t="shared" ca="1" si="6"/>
        <v>36658871</v>
      </c>
    </row>
    <row r="85" spans="2:8">
      <c r="B85" s="78" t="s">
        <v>161</v>
      </c>
      <c r="C85" s="271">
        <f t="shared" ca="1" si="8"/>
        <v>-2016841</v>
      </c>
      <c r="D85" s="271">
        <f t="shared" ca="1" si="8"/>
        <v>14720212</v>
      </c>
      <c r="E85" s="271">
        <f t="shared" ca="1" si="8"/>
        <v>208219</v>
      </c>
      <c r="F85" s="271">
        <f t="shared" ca="1" si="8"/>
        <v>443522</v>
      </c>
      <c r="G85" s="271">
        <f t="shared" si="8"/>
        <v>-3512898</v>
      </c>
      <c r="H85" s="271">
        <f t="shared" ca="1" si="6"/>
        <v>9842214</v>
      </c>
    </row>
    <row r="86" spans="2:8">
      <c r="B86" s="190" t="s">
        <v>162</v>
      </c>
      <c r="C86" s="308">
        <f t="shared" ca="1" si="8"/>
        <v>-281322</v>
      </c>
      <c r="D86" s="308">
        <f t="shared" ca="1" si="8"/>
        <v>8328887</v>
      </c>
      <c r="E86" s="308">
        <f t="shared" ca="1" si="8"/>
        <v>-764561</v>
      </c>
      <c r="F86" s="308">
        <f t="shared" ca="1" si="8"/>
        <v>-1163887</v>
      </c>
      <c r="G86" s="308">
        <f t="shared" si="8"/>
        <v>-6030711</v>
      </c>
      <c r="H86" s="308">
        <f t="shared" ca="1" si="6"/>
        <v>88406</v>
      </c>
    </row>
    <row r="87" spans="2:8">
      <c r="B87" s="186" t="s">
        <v>80</v>
      </c>
      <c r="C87" s="268">
        <f t="shared" ref="C87:H87" ca="1" si="9">SUM(C64:C86)</f>
        <v>-47510801</v>
      </c>
      <c r="D87" s="268">
        <f t="shared" ca="1" si="9"/>
        <v>1233276313</v>
      </c>
      <c r="E87" s="268">
        <f t="shared" ca="1" si="9"/>
        <v>77801962</v>
      </c>
      <c r="F87" s="268">
        <f t="shared" ca="1" si="9"/>
        <v>24896331</v>
      </c>
      <c r="G87" s="268">
        <f t="shared" si="9"/>
        <v>-416248400</v>
      </c>
      <c r="H87" s="268">
        <f t="shared" ca="1" si="9"/>
        <v>872215405</v>
      </c>
    </row>
    <row r="89" spans="2:8">
      <c r="B89" s="186" t="s">
        <v>374</v>
      </c>
    </row>
    <row r="90" spans="2:8">
      <c r="H90" s="78" t="s">
        <v>359</v>
      </c>
    </row>
    <row r="91" spans="2:8">
      <c r="B91" s="190"/>
      <c r="C91" s="190" t="s">
        <v>371</v>
      </c>
      <c r="D91" s="190" t="s">
        <v>251</v>
      </c>
      <c r="E91" s="190" t="s">
        <v>253</v>
      </c>
      <c r="F91" s="190" t="s">
        <v>311</v>
      </c>
      <c r="G91" s="190" t="s">
        <v>372</v>
      </c>
      <c r="H91" s="190" t="s">
        <v>323</v>
      </c>
    </row>
    <row r="92" spans="2:8">
      <c r="B92" s="78" t="s">
        <v>140</v>
      </c>
      <c r="C92" s="269">
        <f t="shared" ref="C92:H101" ca="1" si="10">C35/C6-1</f>
        <v>-4.0143326303075377E-2</v>
      </c>
      <c r="D92" s="269">
        <f t="shared" ca="1" si="10"/>
        <v>0.21246776162243197</v>
      </c>
      <c r="E92" s="269">
        <f t="shared" ca="1" si="10"/>
        <v>-2.1922514142642791E-2</v>
      </c>
      <c r="F92" s="269">
        <f t="shared" ca="1" si="10"/>
        <v>9.9018225463513909E-2</v>
      </c>
      <c r="G92" s="269">
        <f t="shared" si="10"/>
        <v>-0.30364873613459764</v>
      </c>
      <c r="H92" s="269">
        <f t="shared" ca="1" si="10"/>
        <v>0.11290296425051216</v>
      </c>
    </row>
    <row r="93" spans="2:8">
      <c r="B93" s="78" t="s">
        <v>141</v>
      </c>
      <c r="C93" s="269">
        <f t="shared" ca="1" si="10"/>
        <v>-0.30771900353416859</v>
      </c>
      <c r="D93" s="269">
        <f t="shared" ca="1" si="10"/>
        <v>0.23288020812334076</v>
      </c>
      <c r="E93" s="269">
        <f t="shared" ca="1" si="10"/>
        <v>-7.2480517503073938E-2</v>
      </c>
      <c r="F93" s="269">
        <f t="shared" ca="1" si="10"/>
        <v>4.3356215234138684E-2</v>
      </c>
      <c r="G93" s="269">
        <f t="shared" si="10"/>
        <v>-0.15145275151592796</v>
      </c>
      <c r="H93" s="269">
        <f t="shared" ca="1" si="10"/>
        <v>-1.5931405253588493E-2</v>
      </c>
    </row>
    <row r="94" spans="2:8">
      <c r="B94" s="78" t="s">
        <v>142</v>
      </c>
      <c r="C94" s="269">
        <f t="shared" ca="1" si="10"/>
        <v>-6.0281508313068333E-2</v>
      </c>
      <c r="D94" s="269">
        <f t="shared" ca="1" si="10"/>
        <v>0.19005312432145649</v>
      </c>
      <c r="E94" s="269">
        <f t="shared" ca="1" si="10"/>
        <v>2.5891946512547559E-2</v>
      </c>
      <c r="F94" s="269">
        <f t="shared" ca="1" si="10"/>
        <v>-7.7171098705155261E-2</v>
      </c>
      <c r="G94" s="269">
        <f t="shared" si="10"/>
        <v>8.621002056778293E-3</v>
      </c>
      <c r="H94" s="269">
        <f t="shared" ca="1" si="10"/>
        <v>1.0585217329332153E-2</v>
      </c>
    </row>
    <row r="95" spans="2:8">
      <c r="B95" s="78" t="s">
        <v>143</v>
      </c>
      <c r="C95" s="269">
        <f t="shared" ca="1" si="10"/>
        <v>-1.0458810446030142E-3</v>
      </c>
      <c r="D95" s="269">
        <f t="shared" ca="1" si="10"/>
        <v>0.22204370285866215</v>
      </c>
      <c r="E95" s="269">
        <f t="shared" ca="1" si="10"/>
        <v>-2.9732080232178437E-2</v>
      </c>
      <c r="F95" s="269">
        <f t="shared" ca="1" si="10"/>
        <v>2.2810779808970727E-2</v>
      </c>
      <c r="G95" s="269">
        <f t="shared" si="10"/>
        <v>0.49503372954375746</v>
      </c>
      <c r="H95" s="269">
        <f t="shared" ca="1" si="10"/>
        <v>0.16340278073810088</v>
      </c>
    </row>
    <row r="96" spans="2:8">
      <c r="B96" s="78" t="s">
        <v>144</v>
      </c>
      <c r="C96" s="269">
        <f t="shared" ca="1" si="10"/>
        <v>-6.6638070682564665E-2</v>
      </c>
      <c r="D96" s="269">
        <f t="shared" ca="1" si="10"/>
        <v>0.19080423950418379</v>
      </c>
      <c r="E96" s="269">
        <f t="shared" ca="1" si="10"/>
        <v>-8.1208717309217526E-2</v>
      </c>
      <c r="F96" s="269">
        <f t="shared" ca="1" si="10"/>
        <v>-7.0815822379761695E-3</v>
      </c>
      <c r="G96" s="269">
        <f t="shared" si="10"/>
        <v>-7.1228549823714515E-2</v>
      </c>
      <c r="H96" s="269">
        <f t="shared" ca="1" si="10"/>
        <v>-5.4822194558064585E-2</v>
      </c>
    </row>
    <row r="97" spans="2:8">
      <c r="B97" s="78" t="s">
        <v>145</v>
      </c>
      <c r="C97" s="269">
        <f t="shared" ca="1" si="10"/>
        <v>-5.5865480062629813E-2</v>
      </c>
      <c r="D97" s="269">
        <f t="shared" ca="1" si="10"/>
        <v>0.17116680804342854</v>
      </c>
      <c r="E97" s="269">
        <f t="shared" ca="1" si="10"/>
        <v>-0.10023345982959919</v>
      </c>
      <c r="F97" s="269">
        <f t="shared" ca="1" si="10"/>
        <v>5.1465367054385203E-2</v>
      </c>
      <c r="G97" s="269">
        <f t="shared" si="10"/>
        <v>-7.3888728627460432E-2</v>
      </c>
      <c r="H97" s="269">
        <f t="shared" ca="1" si="10"/>
        <v>3.3589019994105573E-2</v>
      </c>
    </row>
    <row r="98" spans="2:8">
      <c r="B98" s="78" t="s">
        <v>146</v>
      </c>
      <c r="C98" s="269">
        <f t="shared" ca="1" si="10"/>
        <v>-7.2201286541386134E-2</v>
      </c>
      <c r="D98" s="269">
        <f t="shared" ca="1" si="10"/>
        <v>0.225212952934152</v>
      </c>
      <c r="E98" s="269">
        <f t="shared" ca="1" si="10"/>
        <v>-2.3981066665086259E-2</v>
      </c>
      <c r="F98" s="269">
        <f t="shared" ca="1" si="10"/>
        <v>-2.9326651693672545E-2</v>
      </c>
      <c r="G98" s="269">
        <f t="shared" si="10"/>
        <v>-0.1315621126574863</v>
      </c>
      <c r="H98" s="269">
        <f t="shared" ca="1" si="10"/>
        <v>4.8201398437162091E-2</v>
      </c>
    </row>
    <row r="99" spans="2:8">
      <c r="B99" s="78" t="s">
        <v>147</v>
      </c>
      <c r="C99" s="269">
        <f t="shared" ca="1" si="10"/>
        <v>-0.10976080295633783</v>
      </c>
      <c r="D99" s="269">
        <f t="shared" ca="1" si="10"/>
        <v>0.21834142326426842</v>
      </c>
      <c r="E99" s="269">
        <f t="shared" ca="1" si="10"/>
        <v>-0.12237995910369759</v>
      </c>
      <c r="F99" s="269">
        <f t="shared" ca="1" si="10"/>
        <v>7.4135296417102037E-2</v>
      </c>
      <c r="G99" s="269">
        <f t="shared" si="10"/>
        <v>-0.19058765401316535</v>
      </c>
      <c r="H99" s="269">
        <f t="shared" ca="1" si="10"/>
        <v>6.8833033621926276E-2</v>
      </c>
    </row>
    <row r="100" spans="2:8">
      <c r="B100" s="78" t="s">
        <v>148</v>
      </c>
      <c r="C100" s="269">
        <f t="shared" ca="1" si="10"/>
        <v>-0.10219006855345714</v>
      </c>
      <c r="D100" s="269">
        <f t="shared" ca="1" si="10"/>
        <v>0.12214912418224633</v>
      </c>
      <c r="E100" s="269">
        <f t="shared" ca="1" si="10"/>
        <v>-6.7012728831705837E-2</v>
      </c>
      <c r="F100" s="269">
        <f t="shared" ca="1" si="10"/>
        <v>3.3549473173484001E-2</v>
      </c>
      <c r="G100" s="269">
        <f t="shared" si="10"/>
        <v>-0.19695094107257316</v>
      </c>
      <c r="H100" s="269">
        <f t="shared" ca="1" si="10"/>
        <v>-9.1657822461192473E-2</v>
      </c>
    </row>
    <row r="101" spans="2:8">
      <c r="B101" s="78" t="s">
        <v>149</v>
      </c>
      <c r="C101" s="269">
        <f t="shared" ca="1" si="10"/>
        <v>-0.25741582548427688</v>
      </c>
      <c r="D101" s="269">
        <f t="shared" ca="1" si="10"/>
        <v>0.14638208146220588</v>
      </c>
      <c r="E101" s="269">
        <f t="shared" ca="1" si="10"/>
        <v>-4.8685747592280615E-2</v>
      </c>
      <c r="F101" s="269">
        <f t="shared" ca="1" si="10"/>
        <v>5.5747892056203785E-3</v>
      </c>
      <c r="G101" s="269">
        <f t="shared" si="10"/>
        <v>0.33976359821137847</v>
      </c>
      <c r="H101" s="269">
        <f t="shared" ca="1" si="10"/>
        <v>0.19086622972948986</v>
      </c>
    </row>
    <row r="102" spans="2:8">
      <c r="B102" s="78" t="s">
        <v>150</v>
      </c>
      <c r="C102" s="269">
        <f t="shared" ref="C102:H111" ca="1" si="11">C45/C16-1</f>
        <v>-9.7205957606681048E-2</v>
      </c>
      <c r="D102" s="269">
        <f t="shared" ca="1" si="11"/>
        <v>0.20707716867503945</v>
      </c>
      <c r="E102" s="269">
        <f t="shared" ca="1" si="11"/>
        <v>8.0622734649274053E-2</v>
      </c>
      <c r="F102" s="269">
        <f t="shared" ca="1" si="11"/>
        <v>2.2767696334817789E-2</v>
      </c>
      <c r="G102" s="269">
        <f t="shared" si="11"/>
        <v>-0.42321548001434128</v>
      </c>
      <c r="H102" s="269">
        <f t="shared" ca="1" si="11"/>
        <v>-4.2142321432480312E-2</v>
      </c>
    </row>
    <row r="103" spans="2:8">
      <c r="B103" s="78" t="s">
        <v>151</v>
      </c>
      <c r="C103" s="269">
        <f t="shared" ca="1" si="11"/>
        <v>-0.12899461563340398</v>
      </c>
      <c r="D103" s="269">
        <f t="shared" ca="1" si="11"/>
        <v>0.1683569171633712</v>
      </c>
      <c r="E103" s="269">
        <f t="shared" ca="1" si="11"/>
        <v>4.3767667971138513E-2</v>
      </c>
      <c r="F103" s="269">
        <f t="shared" ca="1" si="11"/>
        <v>7.3811848752927123E-3</v>
      </c>
      <c r="G103" s="269">
        <f t="shared" si="11"/>
        <v>-0.20520488349729593</v>
      </c>
      <c r="H103" s="269">
        <f t="shared" ca="1" si="11"/>
        <v>4.1983622332029791E-2</v>
      </c>
    </row>
    <row r="104" spans="2:8">
      <c r="B104" s="78" t="s">
        <v>152</v>
      </c>
      <c r="C104" s="269">
        <f t="shared" ca="1" si="11"/>
        <v>-5.723554160591815E-2</v>
      </c>
      <c r="D104" s="269">
        <f t="shared" ca="1" si="11"/>
        <v>0.19056636674494665</v>
      </c>
      <c r="E104" s="269">
        <f t="shared" ca="1" si="11"/>
        <v>1.9206514545721198E-2</v>
      </c>
      <c r="F104" s="269">
        <f t="shared" ca="1" si="11"/>
        <v>-3.4399816642758152E-2</v>
      </c>
      <c r="G104" s="269">
        <f t="shared" si="11"/>
        <v>-0.18448165956047302</v>
      </c>
      <c r="H104" s="269">
        <f t="shared" ca="1" si="11"/>
        <v>3.9344779419279829E-2</v>
      </c>
    </row>
    <row r="105" spans="2:8">
      <c r="B105" s="78" t="s">
        <v>153</v>
      </c>
      <c r="C105" s="269">
        <f t="shared" ca="1" si="11"/>
        <v>-9.6561785098749353E-2</v>
      </c>
      <c r="D105" s="269">
        <f t="shared" ca="1" si="11"/>
        <v>0.21337132834868644</v>
      </c>
      <c r="E105" s="269">
        <f t="shared" ca="1" si="11"/>
        <v>-0.18201624137187911</v>
      </c>
      <c r="F105" s="269">
        <f t="shared" ca="1" si="11"/>
        <v>6.6493323173308472E-2</v>
      </c>
      <c r="G105" s="269">
        <f t="shared" si="11"/>
        <v>0.19149896302759917</v>
      </c>
      <c r="H105" s="269">
        <f t="shared" ca="1" si="11"/>
        <v>0.10687689683232038</v>
      </c>
    </row>
    <row r="106" spans="2:8">
      <c r="B106" s="78" t="s">
        <v>154</v>
      </c>
      <c r="C106" s="269">
        <f t="shared" ca="1" si="11"/>
        <v>-0.12873582611388756</v>
      </c>
      <c r="D106" s="269">
        <f t="shared" ca="1" si="11"/>
        <v>0.16423737397750227</v>
      </c>
      <c r="E106" s="269">
        <f t="shared" ca="1" si="11"/>
        <v>-2.7094695819955605E-2</v>
      </c>
      <c r="F106" s="269">
        <f t="shared" ca="1" si="11"/>
        <v>2.2527431159273581E-2</v>
      </c>
      <c r="G106" s="269">
        <f t="shared" si="11"/>
        <v>-0.17338140000107516</v>
      </c>
      <c r="H106" s="269">
        <f t="shared" ca="1" si="11"/>
        <v>2.1983098293955949E-2</v>
      </c>
    </row>
    <row r="107" spans="2:8">
      <c r="B107" s="78" t="s">
        <v>155</v>
      </c>
      <c r="C107" s="269">
        <f t="shared" ca="1" si="11"/>
        <v>-0.12953621309705943</v>
      </c>
      <c r="D107" s="269">
        <f t="shared" ca="1" si="11"/>
        <v>0.23945696600282695</v>
      </c>
      <c r="E107" s="269">
        <f t="shared" ca="1" si="11"/>
        <v>-0.17863291198840425</v>
      </c>
      <c r="F107" s="269">
        <f t="shared" ca="1" si="11"/>
        <v>4.5812254903927929E-2</v>
      </c>
      <c r="G107" s="269">
        <f t="shared" si="11"/>
        <v>3.5475499252221265E-2</v>
      </c>
      <c r="H107" s="269">
        <f t="shared" ca="1" si="11"/>
        <v>7.8518680478612657E-2</v>
      </c>
    </row>
    <row r="108" spans="2:8">
      <c r="B108" s="78" t="s">
        <v>156</v>
      </c>
      <c r="C108" s="269">
        <f t="shared" ca="1" si="11"/>
        <v>-0.11060635804985164</v>
      </c>
      <c r="D108" s="269">
        <f t="shared" ca="1" si="11"/>
        <v>0.15343223976085474</v>
      </c>
      <c r="E108" s="269">
        <f t="shared" ca="1" si="11"/>
        <v>-9.6511741043084909E-3</v>
      </c>
      <c r="F108" s="269">
        <f t="shared" ca="1" si="11"/>
        <v>-5.1070164533717044E-2</v>
      </c>
      <c r="G108" s="269">
        <f t="shared" si="11"/>
        <v>-0.12320354938308009</v>
      </c>
      <c r="H108" s="269">
        <f t="shared" ca="1" si="11"/>
        <v>9.6451657276483971E-2</v>
      </c>
    </row>
    <row r="109" spans="2:8">
      <c r="B109" s="78" t="s">
        <v>157</v>
      </c>
      <c r="C109" s="269">
        <f t="shared" ca="1" si="11"/>
        <v>-0.11102067385762904</v>
      </c>
      <c r="D109" s="269">
        <f t="shared" ca="1" si="11"/>
        <v>0.2009393431913078</v>
      </c>
      <c r="E109" s="269">
        <f t="shared" ca="1" si="11"/>
        <v>-4.3941238349995415E-2</v>
      </c>
      <c r="F109" s="269">
        <f t="shared" ca="1" si="11"/>
        <v>-8.1108138170833399E-3</v>
      </c>
      <c r="G109" s="269">
        <f t="shared" si="11"/>
        <v>0.21703652420316732</v>
      </c>
      <c r="H109" s="269">
        <f t="shared" ca="1" si="11"/>
        <v>0.18133827629291921</v>
      </c>
    </row>
    <row r="110" spans="2:8">
      <c r="B110" s="78" t="s">
        <v>158</v>
      </c>
      <c r="C110" s="269">
        <f t="shared" ca="1" si="11"/>
        <v>-1.849003775158431E-2</v>
      </c>
      <c r="D110" s="269">
        <f t="shared" ca="1" si="11"/>
        <v>0.23616259892616021</v>
      </c>
      <c r="E110" s="269">
        <f t="shared" ca="1" si="11"/>
        <v>-9.3830159877343888E-3</v>
      </c>
      <c r="F110" s="269">
        <f t="shared" ca="1" si="11"/>
        <v>2.2585867515226621E-2</v>
      </c>
      <c r="G110" s="269">
        <f t="shared" si="11"/>
        <v>-9.5719029533982147E-2</v>
      </c>
      <c r="H110" s="269">
        <f t="shared" ca="1" si="11"/>
        <v>-2.0726090174394529E-2</v>
      </c>
    </row>
    <row r="111" spans="2:8">
      <c r="B111" s="78" t="s">
        <v>159</v>
      </c>
      <c r="C111" s="269">
        <f t="shared" ca="1" si="11"/>
        <v>9.0962103022433904E-3</v>
      </c>
      <c r="D111" s="269">
        <f t="shared" ca="1" si="11"/>
        <v>7.8284208335529737E-2</v>
      </c>
      <c r="E111" s="269">
        <f t="shared" ca="1" si="11"/>
        <v>9.588820072688109E-2</v>
      </c>
      <c r="F111" s="269">
        <f t="shared" ca="1" si="11"/>
        <v>-0.13873331060972982</v>
      </c>
      <c r="G111" s="269">
        <f t="shared" si="11"/>
        <v>0.22212986745320396</v>
      </c>
      <c r="H111" s="269">
        <f t="shared" ca="1" si="11"/>
        <v>8.0301719424268114E-2</v>
      </c>
    </row>
    <row r="112" spans="2:8">
      <c r="B112" s="78" t="s">
        <v>160</v>
      </c>
      <c r="C112" s="269">
        <f t="shared" ref="C112:H115" ca="1" si="12">C55/C26-1</f>
        <v>-0.11315957996256298</v>
      </c>
      <c r="D112" s="269">
        <f t="shared" ca="1" si="12"/>
        <v>0.21200601843017841</v>
      </c>
      <c r="E112" s="269">
        <f t="shared" ca="1" si="12"/>
        <v>-7.6981037292004673E-2</v>
      </c>
      <c r="F112" s="269">
        <f t="shared" ca="1" si="12"/>
        <v>5.3722122302781505E-2</v>
      </c>
      <c r="G112" s="269">
        <f t="shared" si="12"/>
        <v>7.3116083728495429E-2</v>
      </c>
      <c r="H112" s="269">
        <f t="shared" ca="1" si="12"/>
        <v>9.6370680898336447E-2</v>
      </c>
    </row>
    <row r="113" spans="2:8">
      <c r="B113" s="78" t="s">
        <v>161</v>
      </c>
      <c r="C113" s="269">
        <f t="shared" ca="1" si="12"/>
        <v>-0.12765453920452108</v>
      </c>
      <c r="D113" s="269">
        <f t="shared" ca="1" si="12"/>
        <v>0.25233859827721727</v>
      </c>
      <c r="E113" s="269">
        <f t="shared" ca="1" si="12"/>
        <v>9.1509099622077983E-3</v>
      </c>
      <c r="F113" s="269">
        <f t="shared" ca="1" si="12"/>
        <v>1.314864051283271E-2</v>
      </c>
      <c r="G113" s="269">
        <f t="shared" si="12"/>
        <v>-0.15484464923693264</v>
      </c>
      <c r="H113" s="269">
        <f t="shared" ca="1" si="12"/>
        <v>6.4199682161733884E-2</v>
      </c>
    </row>
    <row r="114" spans="2:8">
      <c r="B114" s="190" t="s">
        <v>162</v>
      </c>
      <c r="C114" s="270">
        <f t="shared" ca="1" si="12"/>
        <v>-3.4382645125153211E-2</v>
      </c>
      <c r="D114" s="270">
        <f t="shared" ca="1" si="12"/>
        <v>0.1614891083822807</v>
      </c>
      <c r="E114" s="270">
        <f t="shared" ca="1" si="12"/>
        <v>-6.3076106202283211E-2</v>
      </c>
      <c r="F114" s="270">
        <f t="shared" ca="1" si="12"/>
        <v>-1.6594191437743544E-2</v>
      </c>
      <c r="G114" s="270">
        <f t="shared" si="12"/>
        <v>-0.19823794150323171</v>
      </c>
      <c r="H114" s="270">
        <f t="shared" ca="1" si="12"/>
        <v>5.1268083328048775E-4</v>
      </c>
    </row>
    <row r="115" spans="2:8">
      <c r="B115" s="186" t="s">
        <v>80</v>
      </c>
      <c r="C115" s="267">
        <f t="shared" ca="1" si="12"/>
        <v>-0.1098380408636167</v>
      </c>
      <c r="D115" s="267">
        <f t="shared" ca="1" si="12"/>
        <v>0.14920278850363622</v>
      </c>
      <c r="E115" s="267">
        <f t="shared" ca="1" si="12"/>
        <v>3.0354497743401376E-2</v>
      </c>
      <c r="F115" s="267">
        <f t="shared" ca="1" si="12"/>
        <v>5.8203611011045098E-3</v>
      </c>
      <c r="G115" s="267">
        <f t="shared" si="12"/>
        <v>-3.4357872867802453E-2</v>
      </c>
      <c r="H115" s="267">
        <f t="shared" ca="1" si="12"/>
        <v>3.1540329376372966E-2</v>
      </c>
    </row>
  </sheetData>
  <phoneticPr fontId="2" type="noConversion"/>
  <pageMargins left="0.75" right="0.75" top="1" bottom="1" header="0.5" footer="0.5"/>
  <pageSetup scale="83" orientation="landscape" r:id="rId1"/>
  <headerFooter alignWithMargins="0">
    <oddFooter>&amp;C&amp;A&amp;R&amp;P of &amp;N</oddFooter>
  </headerFooter>
  <rowBreaks count="3" manualBreakCount="3">
    <brk id="30" max="16383" man="1"/>
    <brk id="59" max="16383" man="1"/>
    <brk id="8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transitionEvaluation="1" transitionEntry="1" codeName="Sheet49">
    <tabColor theme="9" tint="0.59999389629810485"/>
  </sheetPr>
  <dimension ref="A1:X1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96" sqref="F96"/>
    </sheetView>
  </sheetViews>
  <sheetFormatPr defaultColWidth="14.28515625" defaultRowHeight="15"/>
  <cols>
    <col min="1" max="1" width="12.85546875" style="337" customWidth="1"/>
    <col min="2" max="2" width="17.7109375" style="337" bestFit="1" customWidth="1"/>
    <col min="3" max="4" width="14.42578125" style="337" bestFit="1" customWidth="1"/>
    <col min="5" max="5" width="10.85546875" style="337" hidden="1" customWidth="1"/>
    <col min="6" max="6" width="16.140625" style="337" bestFit="1" customWidth="1"/>
    <col min="7" max="7" width="6.42578125" style="337" hidden="1" customWidth="1"/>
    <col min="8" max="9" width="16.85546875" style="337" bestFit="1" customWidth="1"/>
    <col min="10" max="11" width="16.28515625" style="337" bestFit="1" customWidth="1"/>
    <col min="12" max="12" width="17.7109375" style="337" bestFit="1" customWidth="1"/>
    <col min="13" max="13" width="14.42578125" style="342" bestFit="1" customWidth="1"/>
    <col min="14" max="14" width="19" style="337" customWidth="1"/>
    <col min="15" max="15" width="20.85546875" style="337" bestFit="1" customWidth="1"/>
    <col min="16" max="16" width="17.7109375" style="337" bestFit="1" customWidth="1"/>
    <col min="17" max="17" width="16.28515625" style="337" bestFit="1" customWidth="1"/>
    <col min="18" max="18" width="11" style="337" hidden="1" customWidth="1"/>
    <col min="19" max="19" width="20.85546875" style="337" bestFit="1" customWidth="1"/>
    <col min="20" max="20" width="19" style="337" bestFit="1" customWidth="1"/>
    <col min="21" max="21" width="18.28515625" style="337" bestFit="1" customWidth="1"/>
    <col min="22" max="22" width="15" style="337" bestFit="1" customWidth="1"/>
    <col min="23" max="23" width="10.42578125" style="337" hidden="1" customWidth="1"/>
    <col min="24" max="24" width="22.28515625" style="337" bestFit="1" customWidth="1"/>
    <col min="25" max="16384" width="14.28515625" style="337"/>
  </cols>
  <sheetData>
    <row r="1" spans="1:24" ht="15.75">
      <c r="A1" s="334" t="s">
        <v>792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6"/>
      <c r="N1" s="334" t="str">
        <f>A1</f>
        <v>2026 MINERAL ASSESSED VALUATION</v>
      </c>
      <c r="O1" s="335"/>
    </row>
    <row r="2" spans="1:24" ht="15.75">
      <c r="A2" s="338" t="s">
        <v>793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6"/>
      <c r="N2" s="334" t="str">
        <f>A2</f>
        <v xml:space="preserve"> (BASED ON 2025 PRODUCTION)</v>
      </c>
      <c r="O2" s="335"/>
    </row>
    <row r="3" spans="1:24" s="340" customFormat="1" ht="31.5">
      <c r="A3" s="339"/>
      <c r="B3" s="343" t="s">
        <v>344</v>
      </c>
      <c r="C3" s="343" t="s">
        <v>345</v>
      </c>
      <c r="D3" s="343" t="s">
        <v>346</v>
      </c>
      <c r="E3" s="343" t="s">
        <v>347</v>
      </c>
      <c r="F3" s="343" t="s">
        <v>618</v>
      </c>
      <c r="G3" s="343" t="s">
        <v>381</v>
      </c>
      <c r="H3" s="343" t="s">
        <v>348</v>
      </c>
      <c r="I3" s="343" t="s">
        <v>349</v>
      </c>
      <c r="J3" s="343" t="s">
        <v>583</v>
      </c>
      <c r="K3" s="343" t="s">
        <v>350</v>
      </c>
      <c r="L3" s="343" t="s">
        <v>351</v>
      </c>
      <c r="M3" s="343" t="s">
        <v>352</v>
      </c>
      <c r="N3" s="343" t="s">
        <v>341</v>
      </c>
      <c r="O3" s="343" t="s">
        <v>340</v>
      </c>
      <c r="P3" s="343" t="s">
        <v>353</v>
      </c>
      <c r="Q3" s="343" t="s">
        <v>354</v>
      </c>
      <c r="R3" s="343" t="s">
        <v>355</v>
      </c>
      <c r="S3" s="343" t="s">
        <v>356</v>
      </c>
      <c r="T3" s="343" t="s">
        <v>342</v>
      </c>
      <c r="U3" s="343" t="s">
        <v>357</v>
      </c>
      <c r="V3" s="343" t="s">
        <v>358</v>
      </c>
      <c r="W3" s="344" t="s">
        <v>362</v>
      </c>
      <c r="X3" s="345" t="s">
        <v>359</v>
      </c>
    </row>
    <row r="4" spans="1:24" ht="18.75" customHeight="1">
      <c r="A4" s="335" t="s">
        <v>140</v>
      </c>
      <c r="B4" s="440"/>
      <c r="C4" s="440"/>
      <c r="D4" s="440"/>
      <c r="E4" s="440"/>
      <c r="F4" s="441"/>
      <c r="G4" s="441"/>
      <c r="H4" s="441">
        <v>29548</v>
      </c>
      <c r="I4" s="440">
        <v>458051</v>
      </c>
      <c r="J4" s="440"/>
      <c r="K4" s="440"/>
      <c r="L4" s="440">
        <v>12401203</v>
      </c>
      <c r="M4" s="440">
        <v>36747</v>
      </c>
      <c r="N4" s="440"/>
      <c r="O4" s="440">
        <v>2476375</v>
      </c>
      <c r="P4" s="440">
        <v>258318</v>
      </c>
      <c r="Q4" s="440">
        <v>841900</v>
      </c>
      <c r="R4" s="440"/>
      <c r="S4" s="440"/>
      <c r="T4" s="440"/>
      <c r="U4" s="440"/>
      <c r="V4" s="440"/>
      <c r="W4" s="440"/>
      <c r="X4" s="494">
        <f t="shared" ref="X4:X26" si="0">SUM(B4:V4)</f>
        <v>16502142</v>
      </c>
    </row>
    <row r="5" spans="1:24" ht="18.75" customHeight="1">
      <c r="A5" s="335" t="s">
        <v>141</v>
      </c>
      <c r="B5" s="440">
        <v>23853898</v>
      </c>
      <c r="C5" s="440"/>
      <c r="D5" s="440"/>
      <c r="E5" s="440"/>
      <c r="F5" s="441"/>
      <c r="G5" s="441"/>
      <c r="H5" s="441"/>
      <c r="I5" s="440">
        <v>793600</v>
      </c>
      <c r="J5" s="440"/>
      <c r="K5" s="440"/>
      <c r="L5" s="440"/>
      <c r="M5" s="440"/>
      <c r="N5" s="440">
        <v>1508965</v>
      </c>
      <c r="O5" s="440">
        <v>56115524</v>
      </c>
      <c r="P5" s="440">
        <v>73195</v>
      </c>
      <c r="Q5" s="440"/>
      <c r="R5" s="440"/>
      <c r="S5" s="440"/>
      <c r="T5" s="440"/>
      <c r="U5" s="440"/>
      <c r="V5" s="440"/>
      <c r="W5" s="440"/>
      <c r="X5" s="494">
        <f t="shared" si="0"/>
        <v>82345182</v>
      </c>
    </row>
    <row r="6" spans="1:24" ht="18.75" customHeight="1">
      <c r="A6" s="335" t="s">
        <v>142</v>
      </c>
      <c r="B6" s="440"/>
      <c r="C6" s="440"/>
      <c r="D6" s="440"/>
      <c r="E6" s="440"/>
      <c r="F6" s="441"/>
      <c r="G6" s="441"/>
      <c r="H6" s="441"/>
      <c r="I6" s="440"/>
      <c r="J6" s="440"/>
      <c r="K6" s="440"/>
      <c r="L6" s="440"/>
      <c r="M6" s="440"/>
      <c r="N6" s="440">
        <v>381335351</v>
      </c>
      <c r="O6" s="440">
        <v>1350061172</v>
      </c>
      <c r="P6" s="440">
        <v>3542014</v>
      </c>
      <c r="Q6" s="440"/>
      <c r="R6" s="440"/>
      <c r="S6" s="440">
        <v>2095497901</v>
      </c>
      <c r="T6" s="440"/>
      <c r="U6" s="440"/>
      <c r="V6" s="440">
        <v>23605</v>
      </c>
      <c r="W6" s="440"/>
      <c r="X6" s="337">
        <f t="shared" si="0"/>
        <v>3830460043</v>
      </c>
    </row>
    <row r="7" spans="1:24" ht="18.75" customHeight="1">
      <c r="A7" s="335" t="s">
        <v>143</v>
      </c>
      <c r="B7" s="440"/>
      <c r="C7" s="440"/>
      <c r="D7" s="440">
        <v>53055</v>
      </c>
      <c r="E7" s="440"/>
      <c r="F7" s="441"/>
      <c r="G7" s="441"/>
      <c r="H7" s="441"/>
      <c r="I7" s="440"/>
      <c r="J7" s="440"/>
      <c r="K7" s="440"/>
      <c r="L7" s="440"/>
      <c r="M7" s="440">
        <v>90900</v>
      </c>
      <c r="N7" s="440">
        <v>128948799</v>
      </c>
      <c r="O7" s="440">
        <v>123511276</v>
      </c>
      <c r="P7" s="440">
        <v>1296732</v>
      </c>
      <c r="Q7" s="440"/>
      <c r="R7" s="440"/>
      <c r="S7" s="440"/>
      <c r="T7" s="440"/>
      <c r="U7" s="440"/>
      <c r="V7" s="440"/>
      <c r="W7" s="440"/>
      <c r="X7" s="337">
        <f t="shared" si="0"/>
        <v>253900762</v>
      </c>
    </row>
    <row r="8" spans="1:24" ht="18.75" customHeight="1">
      <c r="A8" s="335" t="s">
        <v>144</v>
      </c>
      <c r="B8" s="440"/>
      <c r="C8" s="440"/>
      <c r="D8" s="440">
        <v>0</v>
      </c>
      <c r="E8" s="440"/>
      <c r="F8" s="441"/>
      <c r="G8" s="441"/>
      <c r="H8" s="441"/>
      <c r="I8" s="440"/>
      <c r="J8" s="440"/>
      <c r="K8" s="440">
        <v>1178386</v>
      </c>
      <c r="L8" s="440"/>
      <c r="M8" s="440"/>
      <c r="N8" s="440">
        <v>316373766</v>
      </c>
      <c r="O8" s="442">
        <v>2569830909</v>
      </c>
      <c r="P8" s="440">
        <v>3517981</v>
      </c>
      <c r="Q8" s="440"/>
      <c r="R8" s="440"/>
      <c r="S8" s="440">
        <v>0</v>
      </c>
      <c r="T8" s="440"/>
      <c r="U8" s="440"/>
      <c r="V8" s="440">
        <v>972237</v>
      </c>
      <c r="W8" s="440"/>
      <c r="X8" s="337">
        <f t="shared" si="0"/>
        <v>2891873279</v>
      </c>
    </row>
    <row r="9" spans="1:24" ht="18.75" customHeight="1">
      <c r="A9" s="335" t="s">
        <v>145</v>
      </c>
      <c r="B9" s="440">
        <v>27560141</v>
      </c>
      <c r="C9" s="440"/>
      <c r="D9" s="440"/>
      <c r="E9" s="440"/>
      <c r="F9" s="441">
        <v>4666416</v>
      </c>
      <c r="G9" s="441"/>
      <c r="H9" s="441">
        <v>0</v>
      </c>
      <c r="I9" s="440"/>
      <c r="J9" s="440">
        <v>0</v>
      </c>
      <c r="K9" s="440"/>
      <c r="L9" s="440">
        <v>0</v>
      </c>
      <c r="M9" s="440"/>
      <c r="N9" s="440">
        <v>37325</v>
      </c>
      <c r="O9" s="440">
        <v>40101140</v>
      </c>
      <c r="P9" s="440">
        <v>2322155</v>
      </c>
      <c r="Q9" s="440"/>
      <c r="R9" s="440"/>
      <c r="S9" s="440"/>
      <c r="T9" s="440"/>
      <c r="U9" s="440"/>
      <c r="V9" s="440">
        <v>0</v>
      </c>
      <c r="W9" s="440"/>
      <c r="X9" s="337">
        <f t="shared" si="0"/>
        <v>74687177</v>
      </c>
    </row>
    <row r="10" spans="1:24" ht="18.75" customHeight="1">
      <c r="A10" s="335" t="s">
        <v>146</v>
      </c>
      <c r="B10" s="440"/>
      <c r="C10" s="440"/>
      <c r="D10" s="440"/>
      <c r="E10" s="440"/>
      <c r="F10" s="441"/>
      <c r="G10" s="441">
        <v>2000</v>
      </c>
      <c r="H10" s="441"/>
      <c r="I10" s="440"/>
      <c r="J10" s="440">
        <v>0</v>
      </c>
      <c r="K10" s="440"/>
      <c r="L10" s="440"/>
      <c r="M10" s="440"/>
      <c r="N10" s="440">
        <v>56012775</v>
      </c>
      <c r="O10" s="440">
        <v>115359599</v>
      </c>
      <c r="P10" s="440">
        <v>1717515</v>
      </c>
      <c r="Q10" s="440"/>
      <c r="R10" s="440"/>
      <c r="S10" s="440"/>
      <c r="T10" s="440"/>
      <c r="U10" s="440"/>
      <c r="V10" s="440"/>
      <c r="W10" s="440"/>
      <c r="X10" s="337">
        <f t="shared" si="0"/>
        <v>173091889</v>
      </c>
    </row>
    <row r="11" spans="1:24" ht="18.75" customHeight="1">
      <c r="A11" s="335" t="s">
        <v>147</v>
      </c>
      <c r="B11" s="440"/>
      <c r="C11" s="440"/>
      <c r="D11" s="440"/>
      <c r="E11" s="440"/>
      <c r="F11" s="441">
        <v>922415</v>
      </c>
      <c r="G11" s="441"/>
      <c r="H11" s="441">
        <v>0</v>
      </c>
      <c r="I11" s="440"/>
      <c r="J11" s="440"/>
      <c r="K11" s="440"/>
      <c r="L11" s="440"/>
      <c r="M11" s="440"/>
      <c r="N11" s="440"/>
      <c r="O11" s="440">
        <v>742186</v>
      </c>
      <c r="P11" s="440">
        <v>101370</v>
      </c>
      <c r="Q11" s="440"/>
      <c r="R11" s="440"/>
      <c r="S11" s="440"/>
      <c r="T11" s="440"/>
      <c r="U11" s="440"/>
      <c r="V11" s="440"/>
      <c r="W11" s="440"/>
      <c r="X11" s="337">
        <f t="shared" si="0"/>
        <v>1765971</v>
      </c>
    </row>
    <row r="12" spans="1:24" ht="18.75" customHeight="1">
      <c r="A12" s="335" t="s">
        <v>148</v>
      </c>
      <c r="B12" s="440">
        <v>3705625</v>
      </c>
      <c r="C12" s="440"/>
      <c r="D12" s="440"/>
      <c r="E12" s="440"/>
      <c r="F12" s="441"/>
      <c r="G12" s="441"/>
      <c r="H12" s="441"/>
      <c r="I12" s="440"/>
      <c r="J12" s="440"/>
      <c r="K12" s="440"/>
      <c r="L12" s="440"/>
      <c r="M12" s="440"/>
      <c r="N12" s="440">
        <v>0</v>
      </c>
      <c r="O12" s="440">
        <v>75864674</v>
      </c>
      <c r="P12" s="440">
        <v>191027</v>
      </c>
      <c r="Q12" s="440"/>
      <c r="R12" s="440"/>
      <c r="S12" s="440"/>
      <c r="T12" s="440"/>
      <c r="U12" s="440"/>
      <c r="V12" s="440"/>
      <c r="W12" s="440"/>
      <c r="X12" s="337">
        <f t="shared" si="0"/>
        <v>79761326</v>
      </c>
    </row>
    <row r="13" spans="1:24" ht="18.75" customHeight="1">
      <c r="A13" s="335" t="s">
        <v>149</v>
      </c>
      <c r="B13" s="440">
        <v>3424038</v>
      </c>
      <c r="C13" s="440"/>
      <c r="D13" s="440">
        <v>0</v>
      </c>
      <c r="E13" s="440"/>
      <c r="F13" s="441">
        <v>0</v>
      </c>
      <c r="G13" s="441"/>
      <c r="H13" s="441"/>
      <c r="I13" s="440"/>
      <c r="J13" s="440"/>
      <c r="K13" s="440"/>
      <c r="L13" s="440"/>
      <c r="M13" s="440"/>
      <c r="N13" s="440">
        <v>61425489</v>
      </c>
      <c r="O13" s="440">
        <v>211075845</v>
      </c>
      <c r="P13" s="440">
        <v>1018952</v>
      </c>
      <c r="Q13" s="440"/>
      <c r="R13" s="440"/>
      <c r="S13" s="440"/>
      <c r="T13" s="440"/>
      <c r="U13" s="440"/>
      <c r="V13" s="440">
        <v>8237162</v>
      </c>
      <c r="W13" s="440"/>
      <c r="X13" s="337">
        <f t="shared" si="0"/>
        <v>285181486</v>
      </c>
    </row>
    <row r="14" spans="1:24" ht="18.75" customHeight="1">
      <c r="A14" s="335" t="s">
        <v>150</v>
      </c>
      <c r="B14" s="440"/>
      <c r="C14" s="440"/>
      <c r="D14" s="440"/>
      <c r="E14" s="440"/>
      <c r="F14" s="441"/>
      <c r="G14" s="441"/>
      <c r="H14" s="441">
        <v>4451352</v>
      </c>
      <c r="I14" s="441"/>
      <c r="J14" s="440"/>
      <c r="K14" s="440"/>
      <c r="L14" s="440"/>
      <c r="M14" s="440"/>
      <c r="N14" s="440">
        <v>35878338</v>
      </c>
      <c r="O14" s="440">
        <v>433155117</v>
      </c>
      <c r="P14" s="440">
        <v>6510921</v>
      </c>
      <c r="Q14" s="440"/>
      <c r="R14" s="440"/>
      <c r="S14" s="440"/>
      <c r="T14" s="440"/>
      <c r="U14" s="440"/>
      <c r="V14" s="440"/>
      <c r="W14" s="440"/>
      <c r="X14" s="337">
        <f t="shared" si="0"/>
        <v>479995728</v>
      </c>
    </row>
    <row r="15" spans="1:24" ht="18.75" customHeight="1">
      <c r="A15" s="335" t="s">
        <v>151</v>
      </c>
      <c r="B15" s="440"/>
      <c r="C15" s="440"/>
      <c r="D15" s="440">
        <v>362002</v>
      </c>
      <c r="E15" s="440"/>
      <c r="F15" s="441"/>
      <c r="G15" s="441"/>
      <c r="H15" s="441"/>
      <c r="I15" s="440"/>
      <c r="J15" s="440"/>
      <c r="K15" s="440"/>
      <c r="L15" s="440"/>
      <c r="M15" s="440"/>
      <c r="N15" s="440">
        <v>67972782</v>
      </c>
      <c r="O15" s="440">
        <v>8797620</v>
      </c>
      <c r="P15" s="440">
        <v>1621124</v>
      </c>
      <c r="Q15" s="440"/>
      <c r="R15" s="440"/>
      <c r="S15" s="440">
        <v>56258630</v>
      </c>
      <c r="T15" s="440"/>
      <c r="U15" s="440"/>
      <c r="V15" s="440"/>
      <c r="W15" s="440"/>
      <c r="X15" s="337">
        <f t="shared" si="0"/>
        <v>135012158</v>
      </c>
    </row>
    <row r="16" spans="1:24" ht="18.75" customHeight="1">
      <c r="A16" s="335" t="s">
        <v>152</v>
      </c>
      <c r="B16" s="440">
        <v>5767053</v>
      </c>
      <c r="C16" s="440"/>
      <c r="D16" s="440"/>
      <c r="E16" s="440"/>
      <c r="F16" s="441"/>
      <c r="G16" s="441"/>
      <c r="H16" s="441"/>
      <c r="I16" s="440"/>
      <c r="J16" s="447"/>
      <c r="K16" s="440"/>
      <c r="L16" s="440"/>
      <c r="M16" s="440"/>
      <c r="N16" s="440">
        <v>14655762</v>
      </c>
      <c r="O16" s="440">
        <v>218487406</v>
      </c>
      <c r="P16" s="440">
        <v>1962956</v>
      </c>
      <c r="Q16" s="440"/>
      <c r="R16" s="440"/>
      <c r="S16" s="440"/>
      <c r="T16" s="440"/>
      <c r="U16" s="440"/>
      <c r="V16" s="440"/>
      <c r="W16" s="440"/>
      <c r="X16" s="337">
        <f t="shared" si="0"/>
        <v>240873177</v>
      </c>
    </row>
    <row r="17" spans="1:24" ht="18.75" customHeight="1">
      <c r="A17" s="335" t="s">
        <v>153</v>
      </c>
      <c r="B17" s="440"/>
      <c r="C17" s="440"/>
      <c r="D17" s="440">
        <v>15051</v>
      </c>
      <c r="E17" s="440"/>
      <c r="F17" s="441"/>
      <c r="G17" s="441"/>
      <c r="H17" s="441"/>
      <c r="I17" s="440"/>
      <c r="J17" s="440"/>
      <c r="K17" s="440"/>
      <c r="L17" s="440"/>
      <c r="M17" s="440"/>
      <c r="N17" s="440">
        <v>6629524</v>
      </c>
      <c r="O17" s="440">
        <v>89901843</v>
      </c>
      <c r="P17" s="440">
        <v>91086</v>
      </c>
      <c r="Q17" s="440"/>
      <c r="R17" s="440"/>
      <c r="S17" s="440"/>
      <c r="T17" s="440"/>
      <c r="U17" s="440"/>
      <c r="V17" s="440"/>
      <c r="W17" s="440"/>
      <c r="X17" s="337">
        <f t="shared" si="0"/>
        <v>96637504</v>
      </c>
    </row>
    <row r="18" spans="1:24" ht="18.75" customHeight="1">
      <c r="A18" s="335" t="s">
        <v>154</v>
      </c>
      <c r="B18" s="440"/>
      <c r="C18" s="440"/>
      <c r="D18" s="440"/>
      <c r="E18" s="440"/>
      <c r="F18" s="441"/>
      <c r="G18" s="441"/>
      <c r="H18" s="441"/>
      <c r="I18" s="440">
        <v>282739</v>
      </c>
      <c r="J18" s="440"/>
      <c r="K18" s="440"/>
      <c r="L18" s="440"/>
      <c r="M18" s="440"/>
      <c r="N18" s="440">
        <v>4448253</v>
      </c>
      <c r="O18" s="440">
        <v>210425352</v>
      </c>
      <c r="P18" s="440">
        <v>1183382</v>
      </c>
      <c r="Q18" s="440"/>
      <c r="R18" s="440"/>
      <c r="S18" s="440"/>
      <c r="T18" s="440"/>
      <c r="U18" s="440"/>
      <c r="V18" s="440"/>
      <c r="W18" s="440"/>
      <c r="X18" s="337">
        <f t="shared" si="0"/>
        <v>216339726</v>
      </c>
    </row>
    <row r="19" spans="1:24" ht="18.75" customHeight="1">
      <c r="A19" s="335" t="s">
        <v>155</v>
      </c>
      <c r="B19" s="440"/>
      <c r="C19" s="440"/>
      <c r="D19" s="440"/>
      <c r="E19" s="440"/>
      <c r="F19" s="441"/>
      <c r="G19" s="441"/>
      <c r="H19" s="441"/>
      <c r="I19" s="440"/>
      <c r="J19" s="440"/>
      <c r="K19" s="440"/>
      <c r="L19" s="440">
        <v>0</v>
      </c>
      <c r="M19" s="440">
        <v>0</v>
      </c>
      <c r="N19" s="440">
        <v>0</v>
      </c>
      <c r="O19" s="440">
        <v>0</v>
      </c>
      <c r="P19" s="440">
        <v>3342751</v>
      </c>
      <c r="Q19" s="440"/>
      <c r="R19" s="440"/>
      <c r="S19" s="440"/>
      <c r="T19" s="440"/>
      <c r="U19" s="440"/>
      <c r="V19" s="440"/>
      <c r="W19" s="440"/>
      <c r="X19" s="337">
        <f t="shared" si="0"/>
        <v>3342751</v>
      </c>
    </row>
    <row r="20" spans="1:24" ht="18.75" customHeight="1">
      <c r="A20" s="335" t="s">
        <v>156</v>
      </c>
      <c r="B20" s="440"/>
      <c r="C20" s="440"/>
      <c r="D20" s="440"/>
      <c r="E20" s="440"/>
      <c r="F20" s="441"/>
      <c r="G20" s="441"/>
      <c r="H20" s="441"/>
      <c r="I20" s="440"/>
      <c r="J20" s="440"/>
      <c r="K20" s="440"/>
      <c r="L20" s="440"/>
      <c r="M20" s="440"/>
      <c r="N20" s="440"/>
      <c r="O20" s="440">
        <v>737459</v>
      </c>
      <c r="P20" s="440">
        <v>749451</v>
      </c>
      <c r="Q20" s="440"/>
      <c r="R20" s="440"/>
      <c r="S20" s="440"/>
      <c r="T20" s="440"/>
      <c r="U20" s="440"/>
      <c r="V20" s="440"/>
      <c r="W20" s="440"/>
      <c r="X20" s="337">
        <f t="shared" si="0"/>
        <v>1486910</v>
      </c>
    </row>
    <row r="21" spans="1:24" ht="18.75" customHeight="1">
      <c r="A21" s="335" t="s">
        <v>157</v>
      </c>
      <c r="B21" s="440"/>
      <c r="C21" s="440"/>
      <c r="D21" s="440"/>
      <c r="E21" s="440"/>
      <c r="F21" s="441"/>
      <c r="G21" s="441"/>
      <c r="H21" s="441"/>
      <c r="I21" s="440"/>
      <c r="J21" s="440"/>
      <c r="K21" s="440"/>
      <c r="L21" s="440"/>
      <c r="M21" s="440"/>
      <c r="N21" s="440">
        <v>1456727668</v>
      </c>
      <c r="O21" s="440">
        <v>141262354</v>
      </c>
      <c r="P21" s="440">
        <v>928768</v>
      </c>
      <c r="Q21" s="440"/>
      <c r="R21" s="440"/>
      <c r="S21" s="440"/>
      <c r="T21" s="440"/>
      <c r="U21" s="440"/>
      <c r="V21" s="440"/>
      <c r="W21" s="440"/>
      <c r="X21" s="337">
        <f t="shared" si="0"/>
        <v>1598918790</v>
      </c>
    </row>
    <row r="22" spans="1:24" ht="18.75" customHeight="1">
      <c r="A22" s="335" t="s">
        <v>158</v>
      </c>
      <c r="B22" s="440"/>
      <c r="C22" s="440"/>
      <c r="D22" s="440"/>
      <c r="E22" s="440"/>
      <c r="F22" s="441"/>
      <c r="G22" s="441"/>
      <c r="H22" s="441"/>
      <c r="I22" s="440"/>
      <c r="J22" s="440"/>
      <c r="K22" s="440"/>
      <c r="L22" s="440"/>
      <c r="M22" s="440"/>
      <c r="N22" s="440">
        <v>299018488</v>
      </c>
      <c r="O22" s="440">
        <v>186329469</v>
      </c>
      <c r="P22" s="440">
        <v>1942519</v>
      </c>
      <c r="Q22" s="440"/>
      <c r="R22" s="440"/>
      <c r="S22" s="440">
        <v>93003364</v>
      </c>
      <c r="T22" s="440">
        <v>518172044</v>
      </c>
      <c r="U22" s="440">
        <v>9585597</v>
      </c>
      <c r="V22" s="440">
        <v>14804101</v>
      </c>
      <c r="W22" s="440"/>
      <c r="X22" s="337">
        <f t="shared" si="0"/>
        <v>1122855582</v>
      </c>
    </row>
    <row r="23" spans="1:24" ht="18.75" customHeight="1">
      <c r="A23" s="335" t="s">
        <v>159</v>
      </c>
      <c r="B23" s="440"/>
      <c r="C23" s="447"/>
      <c r="D23" s="440"/>
      <c r="E23" s="440"/>
      <c r="F23" s="441"/>
      <c r="G23" s="441"/>
      <c r="H23" s="441"/>
      <c r="I23" s="440"/>
      <c r="J23" s="440"/>
      <c r="K23" s="440"/>
      <c r="L23" s="440"/>
      <c r="M23" s="440"/>
      <c r="N23" s="447"/>
      <c r="O23" s="440"/>
      <c r="P23" s="440">
        <v>3605255</v>
      </c>
      <c r="Q23" s="440"/>
      <c r="R23" s="440"/>
      <c r="S23" s="440"/>
      <c r="T23" s="440"/>
      <c r="U23" s="440"/>
      <c r="V23" s="440"/>
      <c r="W23" s="440"/>
      <c r="X23" s="337">
        <f t="shared" si="0"/>
        <v>3605255</v>
      </c>
    </row>
    <row r="24" spans="1:24" ht="18.75" customHeight="1">
      <c r="A24" s="335" t="s">
        <v>160</v>
      </c>
      <c r="B24" s="440"/>
      <c r="C24" s="440">
        <v>598170</v>
      </c>
      <c r="D24" s="440"/>
      <c r="E24" s="440"/>
      <c r="F24" s="441"/>
      <c r="G24" s="441"/>
      <c r="H24" s="441"/>
      <c r="I24" s="440"/>
      <c r="J24" s="440"/>
      <c r="K24" s="440"/>
      <c r="L24" s="440"/>
      <c r="M24" s="440"/>
      <c r="N24" s="440">
        <v>50012274</v>
      </c>
      <c r="O24" s="440">
        <v>15665639</v>
      </c>
      <c r="P24" s="440">
        <v>354742</v>
      </c>
      <c r="Q24" s="440"/>
      <c r="R24" s="440"/>
      <c r="S24" s="440"/>
      <c r="T24" s="440"/>
      <c r="U24" s="440"/>
      <c r="V24" s="440"/>
      <c r="W24" s="440"/>
      <c r="X24" s="337">
        <f t="shared" si="0"/>
        <v>66630825</v>
      </c>
    </row>
    <row r="25" spans="1:24" ht="18.75" customHeight="1">
      <c r="A25" s="335" t="s">
        <v>161</v>
      </c>
      <c r="B25" s="440">
        <v>4107116</v>
      </c>
      <c r="C25" s="440"/>
      <c r="D25" s="440"/>
      <c r="E25" s="440"/>
      <c r="F25" s="441"/>
      <c r="G25" s="441"/>
      <c r="H25" s="441"/>
      <c r="I25" s="440"/>
      <c r="J25" s="440"/>
      <c r="K25" s="440"/>
      <c r="L25" s="440"/>
      <c r="M25" s="440"/>
      <c r="N25" s="440">
        <v>1087536</v>
      </c>
      <c r="O25" s="440">
        <v>13952655</v>
      </c>
      <c r="P25" s="440">
        <v>26391</v>
      </c>
      <c r="Q25" s="440"/>
      <c r="R25" s="440"/>
      <c r="S25" s="440"/>
      <c r="T25" s="440"/>
      <c r="U25" s="440"/>
      <c r="V25" s="440"/>
      <c r="W25" s="440"/>
      <c r="X25" s="337">
        <f t="shared" si="0"/>
        <v>19173698</v>
      </c>
    </row>
    <row r="26" spans="1:24" ht="18.75" customHeight="1">
      <c r="A26" s="335" t="s">
        <v>162</v>
      </c>
      <c r="B26" s="440">
        <v>0</v>
      </c>
      <c r="C26" s="440"/>
      <c r="D26" s="440"/>
      <c r="E26" s="440"/>
      <c r="F26" s="441"/>
      <c r="G26" s="441"/>
      <c r="H26" s="441"/>
      <c r="I26" s="440"/>
      <c r="J26" s="440"/>
      <c r="K26" s="440"/>
      <c r="L26" s="440"/>
      <c r="M26" s="440"/>
      <c r="N26" s="440">
        <v>938498</v>
      </c>
      <c r="O26" s="440">
        <v>22773276</v>
      </c>
      <c r="P26" s="440">
        <v>679093</v>
      </c>
      <c r="Q26" s="440"/>
      <c r="R26" s="440"/>
      <c r="S26" s="440"/>
      <c r="T26" s="440"/>
      <c r="U26" s="440"/>
      <c r="V26" s="440"/>
      <c r="W26" s="440"/>
      <c r="X26" s="337">
        <f t="shared" si="0"/>
        <v>24390867</v>
      </c>
    </row>
    <row r="27" spans="1:24" ht="18.75" customHeight="1">
      <c r="A27" s="451" t="s">
        <v>80</v>
      </c>
      <c r="B27" s="451">
        <f t="shared" ref="B27:X27" si="1">SUM(B4:B26)</f>
        <v>68417871</v>
      </c>
      <c r="C27" s="451">
        <f t="shared" si="1"/>
        <v>598170</v>
      </c>
      <c r="D27" s="451">
        <f t="shared" si="1"/>
        <v>430108</v>
      </c>
      <c r="E27" s="451">
        <f t="shared" si="1"/>
        <v>0</v>
      </c>
      <c r="F27" s="451">
        <f t="shared" si="1"/>
        <v>5588831</v>
      </c>
      <c r="G27" s="451">
        <f t="shared" si="1"/>
        <v>2000</v>
      </c>
      <c r="H27" s="451">
        <f t="shared" si="1"/>
        <v>4480900</v>
      </c>
      <c r="I27" s="451">
        <f t="shared" si="1"/>
        <v>1534390</v>
      </c>
      <c r="J27" s="451">
        <f t="shared" si="1"/>
        <v>0</v>
      </c>
      <c r="K27" s="451">
        <f t="shared" si="1"/>
        <v>1178386</v>
      </c>
      <c r="L27" s="451">
        <f t="shared" si="1"/>
        <v>12401203</v>
      </c>
      <c r="M27" s="451">
        <f t="shared" si="1"/>
        <v>127647</v>
      </c>
      <c r="N27" s="451">
        <f t="shared" si="1"/>
        <v>2883011593</v>
      </c>
      <c r="O27" s="451">
        <f t="shared" si="1"/>
        <v>5886626890</v>
      </c>
      <c r="P27" s="451">
        <f t="shared" si="1"/>
        <v>37037698</v>
      </c>
      <c r="Q27" s="451">
        <f t="shared" si="1"/>
        <v>841900</v>
      </c>
      <c r="R27" s="451">
        <f t="shared" si="1"/>
        <v>0</v>
      </c>
      <c r="S27" s="451">
        <f t="shared" si="1"/>
        <v>2244759895</v>
      </c>
      <c r="T27" s="451">
        <f t="shared" si="1"/>
        <v>518172044</v>
      </c>
      <c r="U27" s="451">
        <f t="shared" si="1"/>
        <v>9585597</v>
      </c>
      <c r="V27" s="451">
        <f t="shared" si="1"/>
        <v>24037105</v>
      </c>
      <c r="W27" s="451">
        <f t="shared" si="1"/>
        <v>0</v>
      </c>
      <c r="X27" s="451">
        <f t="shared" si="1"/>
        <v>11698832228</v>
      </c>
    </row>
    <row r="28" spans="1:24">
      <c r="A28" s="335"/>
      <c r="B28" s="335"/>
      <c r="C28" s="335"/>
      <c r="D28" s="335"/>
      <c r="E28" s="335"/>
      <c r="F28" s="335"/>
      <c r="G28" s="335"/>
      <c r="H28" s="335"/>
      <c r="I28" s="335"/>
      <c r="J28" s="335"/>
      <c r="K28" s="335"/>
      <c r="L28" s="335"/>
      <c r="M28" s="336"/>
      <c r="N28" s="335"/>
      <c r="O28" s="335"/>
      <c r="P28" s="335"/>
    </row>
    <row r="29" spans="1:24" ht="15.75">
      <c r="A29" s="334" t="s">
        <v>751</v>
      </c>
      <c r="B29" s="335"/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6"/>
      <c r="N29" s="334" t="str">
        <f>A29</f>
        <v>2025 MINERAL ASSESSED VALUATION</v>
      </c>
      <c r="O29" s="335"/>
      <c r="P29" s="335"/>
    </row>
    <row r="30" spans="1:24" ht="15.75">
      <c r="A30" s="338" t="s">
        <v>752</v>
      </c>
      <c r="B30" s="335"/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6"/>
      <c r="N30" s="334" t="str">
        <f>A30</f>
        <v xml:space="preserve"> (BASED ON 2024 PRODUCTION)</v>
      </c>
      <c r="O30" s="335"/>
      <c r="P30" s="335"/>
    </row>
    <row r="31" spans="1:24" s="340" customFormat="1" ht="31.5">
      <c r="A31" s="339"/>
      <c r="B31" s="344" t="str">
        <f>B3</f>
        <v>Bentonite</v>
      </c>
      <c r="C31" s="344" t="str">
        <f t="shared" ref="C31:X31" si="2">C3</f>
        <v>Clay</v>
      </c>
      <c r="D31" s="344" t="str">
        <f t="shared" si="2"/>
        <v>Decorative Stone</v>
      </c>
      <c r="E31" s="344" t="str">
        <f t="shared" si="2"/>
        <v>Feldspar</v>
      </c>
      <c r="F31" s="344" t="str">
        <f t="shared" si="2"/>
        <v>Frac Sand</v>
      </c>
      <c r="G31" s="344" t="str">
        <f t="shared" si="2"/>
        <v>Gold</v>
      </c>
      <c r="H31" s="344" t="str">
        <f t="shared" si="2"/>
        <v>Granite Ballast</v>
      </c>
      <c r="I31" s="344" t="str">
        <f t="shared" si="2"/>
        <v>Gypsum</v>
      </c>
      <c r="J31" s="344" t="str">
        <f t="shared" si="2"/>
        <v>Jade</v>
      </c>
      <c r="K31" s="344" t="str">
        <f t="shared" si="2"/>
        <v>Leonardite</v>
      </c>
      <c r="L31" s="344" t="str">
        <f t="shared" si="2"/>
        <v>Limestone</v>
      </c>
      <c r="M31" s="344" t="str">
        <f t="shared" si="2"/>
        <v>Moss Rock</v>
      </c>
      <c r="N31" s="344" t="str">
        <f t="shared" si="2"/>
        <v>Natural Gas</v>
      </c>
      <c r="O31" s="344" t="str">
        <f t="shared" si="2"/>
        <v>Oil</v>
      </c>
      <c r="P31" s="344" t="str">
        <f t="shared" si="2"/>
        <v>Sand &amp; Gravel</v>
      </c>
      <c r="Q31" s="344" t="str">
        <f t="shared" si="2"/>
        <v>Shale</v>
      </c>
      <c r="R31" s="344" t="str">
        <f t="shared" si="2"/>
        <v>Sodium Sulphate</v>
      </c>
      <c r="S31" s="344" t="str">
        <f t="shared" si="2"/>
        <v>Surface Coal</v>
      </c>
      <c r="T31" s="344" t="str">
        <f t="shared" si="2"/>
        <v>Trona</v>
      </c>
      <c r="U31" s="344" t="str">
        <f t="shared" si="2"/>
        <v>Underground Coal</v>
      </c>
      <c r="V31" s="344" t="str">
        <f t="shared" si="2"/>
        <v>Uranium</v>
      </c>
      <c r="W31" s="344" t="str">
        <f t="shared" si="2"/>
        <v>Other Minerals</v>
      </c>
      <c r="X31" s="344" t="str">
        <f t="shared" si="2"/>
        <v>Total</v>
      </c>
    </row>
    <row r="32" spans="1:24" ht="18.75" customHeight="1">
      <c r="A32" s="337" t="s">
        <v>140</v>
      </c>
      <c r="B32" s="468"/>
      <c r="C32" s="468"/>
      <c r="D32" s="468"/>
      <c r="E32" s="468"/>
      <c r="F32" s="468"/>
      <c r="G32" s="469"/>
      <c r="H32" s="468">
        <v>25496</v>
      </c>
      <c r="I32" s="468">
        <v>4754276</v>
      </c>
      <c r="J32" s="468"/>
      <c r="K32" s="468"/>
      <c r="L32" s="468">
        <v>14408595</v>
      </c>
      <c r="M32" s="468">
        <v>24300</v>
      </c>
      <c r="N32" s="468"/>
      <c r="O32" s="468">
        <v>3623365</v>
      </c>
      <c r="P32" s="468">
        <v>116974</v>
      </c>
      <c r="Q32" s="468">
        <v>745008</v>
      </c>
      <c r="R32" s="468"/>
      <c r="S32" s="468"/>
      <c r="T32" s="468"/>
      <c r="U32" s="468"/>
      <c r="V32" s="468"/>
      <c r="W32" s="470"/>
      <c r="X32" s="471">
        <f t="shared" ref="X32:X54" si="3">SUM(B32:W32)</f>
        <v>23698014</v>
      </c>
    </row>
    <row r="33" spans="1:24" ht="18.75" customHeight="1">
      <c r="A33" s="337" t="s">
        <v>141</v>
      </c>
      <c r="B33" s="468">
        <v>26588224</v>
      </c>
      <c r="C33" s="468"/>
      <c r="D33" s="468"/>
      <c r="E33" s="468"/>
      <c r="F33" s="468"/>
      <c r="G33" s="469"/>
      <c r="H33" s="468"/>
      <c r="I33" s="468">
        <v>749671</v>
      </c>
      <c r="J33" s="468"/>
      <c r="K33" s="468"/>
      <c r="L33" s="468"/>
      <c r="M33" s="468"/>
      <c r="N33" s="468">
        <v>1361824</v>
      </c>
      <c r="O33" s="468">
        <v>67976135</v>
      </c>
      <c r="P33" s="468">
        <v>366688</v>
      </c>
      <c r="Q33" s="468"/>
      <c r="R33" s="468"/>
      <c r="S33" s="468"/>
      <c r="T33" s="468"/>
      <c r="U33" s="468"/>
      <c r="V33" s="468"/>
      <c r="W33" s="470"/>
      <c r="X33" s="471">
        <f t="shared" si="3"/>
        <v>97042542</v>
      </c>
    </row>
    <row r="34" spans="1:24" ht="18.75" customHeight="1">
      <c r="A34" s="337" t="s">
        <v>142</v>
      </c>
      <c r="B34" s="468"/>
      <c r="C34" s="468"/>
      <c r="D34" s="468"/>
      <c r="E34" s="468"/>
      <c r="F34" s="468"/>
      <c r="G34" s="469"/>
      <c r="H34" s="468"/>
      <c r="I34" s="468"/>
      <c r="J34" s="468"/>
      <c r="K34" s="468"/>
      <c r="L34" s="468"/>
      <c r="M34" s="468"/>
      <c r="N34" s="468">
        <v>314569513</v>
      </c>
      <c r="O34" s="468">
        <v>1599146451</v>
      </c>
      <c r="P34" s="468">
        <v>3781240</v>
      </c>
      <c r="Q34" s="468"/>
      <c r="R34" s="468"/>
      <c r="S34" s="468">
        <v>1880189774</v>
      </c>
      <c r="T34" s="468"/>
      <c r="U34" s="468"/>
      <c r="V34" s="468">
        <v>32914</v>
      </c>
      <c r="W34" s="470"/>
      <c r="X34" s="471">
        <f t="shared" si="3"/>
        <v>3797719892</v>
      </c>
    </row>
    <row r="35" spans="1:24" ht="18.75" customHeight="1">
      <c r="A35" s="337" t="s">
        <v>143</v>
      </c>
      <c r="B35" s="468"/>
      <c r="C35" s="468"/>
      <c r="D35" s="468">
        <v>0</v>
      </c>
      <c r="E35" s="468"/>
      <c r="F35" s="468"/>
      <c r="G35" s="469"/>
      <c r="H35" s="468"/>
      <c r="I35" s="468"/>
      <c r="J35" s="468"/>
      <c r="K35" s="468"/>
      <c r="L35" s="468"/>
      <c r="M35" s="468">
        <v>64020</v>
      </c>
      <c r="N35" s="468">
        <v>84797911</v>
      </c>
      <c r="O35" s="468">
        <v>83385293</v>
      </c>
      <c r="P35" s="468">
        <v>1582230</v>
      </c>
      <c r="Q35" s="468"/>
      <c r="R35" s="468"/>
      <c r="S35" s="468"/>
      <c r="T35" s="468"/>
      <c r="U35" s="468"/>
      <c r="V35" s="468"/>
      <c r="W35" s="470"/>
      <c r="X35" s="471">
        <f t="shared" si="3"/>
        <v>169829454</v>
      </c>
    </row>
    <row r="36" spans="1:24" ht="18.75" customHeight="1">
      <c r="A36" s="337" t="s">
        <v>144</v>
      </c>
      <c r="B36" s="468"/>
      <c r="C36" s="468"/>
      <c r="D36" s="468">
        <v>0</v>
      </c>
      <c r="E36" s="468"/>
      <c r="F36" s="468"/>
      <c r="G36" s="469"/>
      <c r="H36" s="468"/>
      <c r="I36" s="468"/>
      <c r="J36" s="468"/>
      <c r="K36" s="468">
        <v>1366753</v>
      </c>
      <c r="L36" s="468"/>
      <c r="M36" s="468"/>
      <c r="N36" s="468">
        <v>262597751</v>
      </c>
      <c r="O36" s="471">
        <v>2846667470</v>
      </c>
      <c r="P36" s="468">
        <v>2440457</v>
      </c>
      <c r="Q36" s="468"/>
      <c r="R36" s="468"/>
      <c r="S36" s="468">
        <v>0</v>
      </c>
      <c r="T36" s="468"/>
      <c r="U36" s="468"/>
      <c r="V36" s="468">
        <v>581933</v>
      </c>
      <c r="W36" s="470"/>
      <c r="X36" s="471">
        <f t="shared" si="3"/>
        <v>3113654364</v>
      </c>
    </row>
    <row r="37" spans="1:24" ht="18.75" customHeight="1">
      <c r="A37" s="337" t="s">
        <v>145</v>
      </c>
      <c r="B37" s="468">
        <v>26315653</v>
      </c>
      <c r="C37" s="468"/>
      <c r="D37" s="468"/>
      <c r="E37" s="468"/>
      <c r="F37" s="468"/>
      <c r="G37" s="469"/>
      <c r="H37" s="468">
        <v>0</v>
      </c>
      <c r="I37" s="468"/>
      <c r="J37" s="468">
        <v>0</v>
      </c>
      <c r="K37" s="468"/>
      <c r="L37" s="468">
        <v>0</v>
      </c>
      <c r="M37" s="468"/>
      <c r="N37" s="468">
        <v>29300</v>
      </c>
      <c r="O37" s="468">
        <v>51133194</v>
      </c>
      <c r="P37" s="468">
        <v>3167861</v>
      </c>
      <c r="Q37" s="468"/>
      <c r="R37" s="468"/>
      <c r="S37" s="468"/>
      <c r="T37" s="468"/>
      <c r="U37" s="468"/>
      <c r="V37" s="468">
        <v>0</v>
      </c>
      <c r="W37" s="470"/>
      <c r="X37" s="471">
        <f t="shared" si="3"/>
        <v>80646008</v>
      </c>
    </row>
    <row r="38" spans="1:24" ht="18.75" customHeight="1">
      <c r="A38" s="337" t="s">
        <v>146</v>
      </c>
      <c r="B38" s="468"/>
      <c r="C38" s="468"/>
      <c r="D38" s="468"/>
      <c r="E38" s="468"/>
      <c r="F38" s="468"/>
      <c r="G38" s="469"/>
      <c r="H38" s="468"/>
      <c r="I38" s="468"/>
      <c r="J38" s="468">
        <v>5269</v>
      </c>
      <c r="K38" s="468"/>
      <c r="L38" s="468"/>
      <c r="M38" s="468"/>
      <c r="N38" s="468">
        <v>47922237</v>
      </c>
      <c r="O38" s="468">
        <v>149712951</v>
      </c>
      <c r="P38" s="468">
        <v>1673612</v>
      </c>
      <c r="Q38" s="468"/>
      <c r="R38" s="468"/>
      <c r="S38" s="468"/>
      <c r="T38" s="468"/>
      <c r="U38" s="468"/>
      <c r="V38" s="468"/>
      <c r="W38" s="470"/>
      <c r="X38" s="471">
        <f t="shared" si="3"/>
        <v>199314069</v>
      </c>
    </row>
    <row r="39" spans="1:24" ht="18.75" customHeight="1">
      <c r="A39" s="337" t="s">
        <v>147</v>
      </c>
      <c r="B39" s="468"/>
      <c r="C39" s="468"/>
      <c r="D39" s="468"/>
      <c r="E39" s="468"/>
      <c r="F39" s="468">
        <v>1256325</v>
      </c>
      <c r="G39" s="469"/>
      <c r="H39" s="468">
        <v>0</v>
      </c>
      <c r="I39" s="468"/>
      <c r="J39" s="468"/>
      <c r="K39" s="468"/>
      <c r="L39" s="468"/>
      <c r="M39" s="468"/>
      <c r="N39" s="468"/>
      <c r="O39" s="468">
        <v>837553</v>
      </c>
      <c r="P39" s="468">
        <v>87916</v>
      </c>
      <c r="Q39" s="468"/>
      <c r="R39" s="468"/>
      <c r="S39" s="468"/>
      <c r="T39" s="468"/>
      <c r="U39" s="468"/>
      <c r="V39" s="468"/>
      <c r="W39" s="470"/>
      <c r="X39" s="471">
        <f t="shared" si="3"/>
        <v>2181794</v>
      </c>
    </row>
    <row r="40" spans="1:24" ht="18.75" customHeight="1">
      <c r="A40" s="337" t="s">
        <v>148</v>
      </c>
      <c r="B40" s="468">
        <v>4143027</v>
      </c>
      <c r="C40" s="468"/>
      <c r="D40" s="468"/>
      <c r="E40" s="468"/>
      <c r="F40" s="468"/>
      <c r="G40" s="469"/>
      <c r="H40" s="468"/>
      <c r="I40" s="468"/>
      <c r="J40" s="468"/>
      <c r="K40" s="468"/>
      <c r="L40" s="468"/>
      <c r="M40" s="468"/>
      <c r="N40" s="468">
        <v>0</v>
      </c>
      <c r="O40" s="468">
        <v>95045393</v>
      </c>
      <c r="P40" s="468">
        <v>134685</v>
      </c>
      <c r="Q40" s="468"/>
      <c r="R40" s="468"/>
      <c r="S40" s="468"/>
      <c r="T40" s="468"/>
      <c r="U40" s="468"/>
      <c r="V40" s="468"/>
      <c r="W40" s="470"/>
      <c r="X40" s="471">
        <f t="shared" si="3"/>
        <v>99323105</v>
      </c>
    </row>
    <row r="41" spans="1:24" ht="18.75" customHeight="1">
      <c r="A41" s="337" t="s">
        <v>149</v>
      </c>
      <c r="B41" s="468">
        <v>2896275</v>
      </c>
      <c r="C41" s="468"/>
      <c r="D41" s="468">
        <v>0</v>
      </c>
      <c r="E41" s="468"/>
      <c r="F41" s="468">
        <v>0</v>
      </c>
      <c r="G41" s="469"/>
      <c r="H41" s="468"/>
      <c r="I41" s="468"/>
      <c r="J41" s="468"/>
      <c r="K41" s="468"/>
      <c r="L41" s="468"/>
      <c r="M41" s="468"/>
      <c r="N41" s="468">
        <v>47646746</v>
      </c>
      <c r="O41" s="468">
        <v>160542988</v>
      </c>
      <c r="P41" s="468">
        <v>420952</v>
      </c>
      <c r="Q41" s="468"/>
      <c r="R41" s="468"/>
      <c r="S41" s="468"/>
      <c r="T41" s="468"/>
      <c r="U41" s="468"/>
      <c r="V41" s="468">
        <v>1352596</v>
      </c>
      <c r="W41" s="470"/>
      <c r="X41" s="471">
        <f t="shared" si="3"/>
        <v>212859557</v>
      </c>
    </row>
    <row r="42" spans="1:24" ht="18.75" customHeight="1">
      <c r="A42" s="337" t="s">
        <v>150</v>
      </c>
      <c r="B42" s="468"/>
      <c r="C42" s="468"/>
      <c r="D42" s="468"/>
      <c r="E42" s="468"/>
      <c r="F42" s="468"/>
      <c r="G42" s="469"/>
      <c r="H42" s="468">
        <v>5415958</v>
      </c>
      <c r="I42" s="468"/>
      <c r="J42" s="468"/>
      <c r="K42" s="468"/>
      <c r="L42" s="468"/>
      <c r="M42" s="468"/>
      <c r="N42" s="468">
        <v>35570592</v>
      </c>
      <c r="O42" s="468">
        <v>785767272</v>
      </c>
      <c r="P42" s="468">
        <v>5438637</v>
      </c>
      <c r="Q42" s="468"/>
      <c r="R42" s="468"/>
      <c r="S42" s="468"/>
      <c r="T42" s="468"/>
      <c r="U42" s="468"/>
      <c r="V42" s="468"/>
      <c r="W42" s="470"/>
      <c r="X42" s="471">
        <f t="shared" si="3"/>
        <v>832192459</v>
      </c>
    </row>
    <row r="43" spans="1:24" ht="18.75" customHeight="1">
      <c r="A43" s="337" t="s">
        <v>151</v>
      </c>
      <c r="B43" s="468"/>
      <c r="C43" s="468"/>
      <c r="D43" s="468">
        <v>307248</v>
      </c>
      <c r="E43" s="468"/>
      <c r="F43" s="468"/>
      <c r="G43" s="469"/>
      <c r="H43" s="468"/>
      <c r="I43" s="468"/>
      <c r="J43" s="468"/>
      <c r="K43" s="468"/>
      <c r="L43" s="468"/>
      <c r="M43" s="468"/>
      <c r="N43" s="468">
        <v>58593693</v>
      </c>
      <c r="O43" s="468">
        <v>9506686</v>
      </c>
      <c r="P43" s="468">
        <v>1642792</v>
      </c>
      <c r="Q43" s="468"/>
      <c r="R43" s="468"/>
      <c r="S43" s="468">
        <v>99819973</v>
      </c>
      <c r="T43" s="468"/>
      <c r="U43" s="468"/>
      <c r="V43" s="468"/>
      <c r="W43" s="470"/>
      <c r="X43" s="471">
        <f t="shared" si="3"/>
        <v>169870392</v>
      </c>
    </row>
    <row r="44" spans="1:24" ht="18.75" customHeight="1">
      <c r="A44" s="337" t="s">
        <v>152</v>
      </c>
      <c r="B44" s="468">
        <v>5701559</v>
      </c>
      <c r="C44" s="468"/>
      <c r="D44" s="468"/>
      <c r="E44" s="468"/>
      <c r="F44" s="468"/>
      <c r="G44" s="469"/>
      <c r="H44" s="468"/>
      <c r="I44" s="471"/>
      <c r="J44" s="471"/>
      <c r="K44" s="468"/>
      <c r="L44" s="468"/>
      <c r="M44" s="468"/>
      <c r="N44" s="468">
        <v>12074458</v>
      </c>
      <c r="O44" s="468">
        <v>274131198</v>
      </c>
      <c r="P44" s="468">
        <v>3454845</v>
      </c>
      <c r="Q44" s="468"/>
      <c r="R44" s="468"/>
      <c r="S44" s="468"/>
      <c r="T44" s="468"/>
      <c r="U44" s="468"/>
      <c r="V44" s="468"/>
      <c r="W44" s="470"/>
      <c r="X44" s="471">
        <f t="shared" si="3"/>
        <v>295362060</v>
      </c>
    </row>
    <row r="45" spans="1:24" ht="18.75" customHeight="1">
      <c r="A45" s="337" t="s">
        <v>153</v>
      </c>
      <c r="B45" s="468"/>
      <c r="C45" s="468"/>
      <c r="D45" s="468"/>
      <c r="E45" s="468"/>
      <c r="F45" s="468"/>
      <c r="G45" s="469"/>
      <c r="H45" s="468"/>
      <c r="I45" s="468"/>
      <c r="J45" s="468"/>
      <c r="K45" s="468"/>
      <c r="L45" s="468"/>
      <c r="M45" s="468"/>
      <c r="N45" s="468">
        <v>3960059</v>
      </c>
      <c r="O45" s="468">
        <v>77081304</v>
      </c>
      <c r="P45" s="468">
        <v>64460</v>
      </c>
      <c r="Q45" s="468"/>
      <c r="R45" s="468"/>
      <c r="S45" s="468"/>
      <c r="T45" s="468"/>
      <c r="U45" s="468"/>
      <c r="V45" s="468"/>
      <c r="W45" s="470"/>
      <c r="X45" s="471">
        <f t="shared" si="3"/>
        <v>81105823</v>
      </c>
    </row>
    <row r="46" spans="1:24" ht="18.75" customHeight="1">
      <c r="A46" s="337" t="s">
        <v>154</v>
      </c>
      <c r="B46" s="468"/>
      <c r="C46" s="468"/>
      <c r="D46" s="468"/>
      <c r="E46" s="468"/>
      <c r="F46" s="468"/>
      <c r="G46" s="469"/>
      <c r="H46" s="468"/>
      <c r="I46" s="468">
        <v>327170</v>
      </c>
      <c r="J46" s="468"/>
      <c r="K46" s="468"/>
      <c r="L46" s="468"/>
      <c r="M46" s="468"/>
      <c r="N46" s="468">
        <v>5524398</v>
      </c>
      <c r="O46" s="468">
        <v>254694257</v>
      </c>
      <c r="P46" s="468">
        <v>1170674</v>
      </c>
      <c r="Q46" s="468"/>
      <c r="R46" s="468"/>
      <c r="S46" s="468"/>
      <c r="T46" s="468"/>
      <c r="U46" s="468"/>
      <c r="V46" s="468"/>
      <c r="W46" s="470"/>
      <c r="X46" s="471">
        <f t="shared" si="3"/>
        <v>261716499</v>
      </c>
    </row>
    <row r="47" spans="1:24" ht="18.75" customHeight="1">
      <c r="A47" s="337" t="s">
        <v>155</v>
      </c>
      <c r="B47" s="468"/>
      <c r="C47" s="468"/>
      <c r="D47" s="468"/>
      <c r="E47" s="468"/>
      <c r="F47" s="468"/>
      <c r="G47" s="469"/>
      <c r="H47" s="468"/>
      <c r="I47" s="468"/>
      <c r="J47" s="468"/>
      <c r="K47" s="468"/>
      <c r="L47" s="468">
        <v>0</v>
      </c>
      <c r="M47" s="468">
        <v>0</v>
      </c>
      <c r="N47" s="468">
        <v>0</v>
      </c>
      <c r="O47" s="468">
        <v>0</v>
      </c>
      <c r="P47" s="468">
        <v>3228228</v>
      </c>
      <c r="Q47" s="468"/>
      <c r="R47" s="468"/>
      <c r="S47" s="468"/>
      <c r="T47" s="468"/>
      <c r="U47" s="468"/>
      <c r="V47" s="468"/>
      <c r="W47" s="470"/>
      <c r="X47" s="471">
        <f t="shared" si="3"/>
        <v>3228228</v>
      </c>
    </row>
    <row r="48" spans="1:24" ht="18.75" customHeight="1">
      <c r="A48" s="337" t="s">
        <v>156</v>
      </c>
      <c r="B48" s="468"/>
      <c r="C48" s="468"/>
      <c r="D48" s="468"/>
      <c r="E48" s="468"/>
      <c r="F48" s="468"/>
      <c r="G48" s="469"/>
      <c r="H48" s="468"/>
      <c r="I48" s="468"/>
      <c r="J48" s="468"/>
      <c r="K48" s="468"/>
      <c r="L48" s="468"/>
      <c r="M48" s="468"/>
      <c r="N48" s="468"/>
      <c r="O48" s="468">
        <v>916604</v>
      </c>
      <c r="P48" s="468">
        <v>779240</v>
      </c>
      <c r="Q48" s="468"/>
      <c r="R48" s="468"/>
      <c r="S48" s="468"/>
      <c r="T48" s="468"/>
      <c r="U48" s="468"/>
      <c r="V48" s="468"/>
      <c r="W48" s="470"/>
      <c r="X48" s="471">
        <f t="shared" si="3"/>
        <v>1695844</v>
      </c>
    </row>
    <row r="49" spans="1:24" ht="18.75" customHeight="1">
      <c r="A49" s="337" t="s">
        <v>157</v>
      </c>
      <c r="B49" s="468"/>
      <c r="C49" s="468"/>
      <c r="D49" s="468"/>
      <c r="E49" s="468"/>
      <c r="F49" s="468"/>
      <c r="G49" s="469"/>
      <c r="H49" s="468"/>
      <c r="I49" s="468"/>
      <c r="J49" s="468"/>
      <c r="K49" s="468"/>
      <c r="L49" s="468"/>
      <c r="M49" s="468"/>
      <c r="N49" s="468">
        <v>1147910467</v>
      </c>
      <c r="O49" s="468">
        <v>164827396</v>
      </c>
      <c r="P49" s="468">
        <v>1042585</v>
      </c>
      <c r="Q49" s="468"/>
      <c r="R49" s="468"/>
      <c r="S49" s="468"/>
      <c r="T49" s="468"/>
      <c r="U49" s="468"/>
      <c r="V49" s="468"/>
      <c r="W49" s="470"/>
      <c r="X49" s="471">
        <f t="shared" si="3"/>
        <v>1313780448</v>
      </c>
    </row>
    <row r="50" spans="1:24" ht="18.75" customHeight="1">
      <c r="A50" s="337" t="s">
        <v>158</v>
      </c>
      <c r="B50" s="468"/>
      <c r="C50" s="468"/>
      <c r="D50" s="468"/>
      <c r="E50" s="468"/>
      <c r="F50" s="468"/>
      <c r="G50" s="469"/>
      <c r="H50" s="468"/>
      <c r="I50" s="468"/>
      <c r="J50" s="468"/>
      <c r="K50" s="468"/>
      <c r="L50" s="468"/>
      <c r="M50" s="468"/>
      <c r="N50" s="468">
        <v>269524132</v>
      </c>
      <c r="O50" s="468">
        <v>267917626</v>
      </c>
      <c r="P50" s="468">
        <v>1142930</v>
      </c>
      <c r="Q50" s="468"/>
      <c r="R50" s="468"/>
      <c r="S50" s="468">
        <v>112985002</v>
      </c>
      <c r="T50" s="468">
        <v>582047695</v>
      </c>
      <c r="U50" s="468"/>
      <c r="V50" s="468">
        <v>8093564</v>
      </c>
      <c r="W50" s="470"/>
      <c r="X50" s="471">
        <f t="shared" si="3"/>
        <v>1241710949</v>
      </c>
    </row>
    <row r="51" spans="1:24" ht="18.75" customHeight="1">
      <c r="A51" s="337" t="s">
        <v>159</v>
      </c>
      <c r="B51" s="468"/>
      <c r="C51" s="471"/>
      <c r="D51" s="468"/>
      <c r="E51" s="468"/>
      <c r="F51" s="468"/>
      <c r="G51" s="469"/>
      <c r="H51" s="468"/>
      <c r="I51" s="468"/>
      <c r="J51" s="468"/>
      <c r="K51" s="468"/>
      <c r="L51" s="468"/>
      <c r="M51" s="468"/>
      <c r="N51" s="471"/>
      <c r="O51" s="468"/>
      <c r="P51" s="468">
        <v>2949977</v>
      </c>
      <c r="Q51" s="468"/>
      <c r="R51" s="468"/>
      <c r="S51" s="468"/>
      <c r="T51" s="468"/>
      <c r="U51" s="468"/>
      <c r="V51" s="468"/>
      <c r="W51" s="470"/>
      <c r="X51" s="471">
        <f t="shared" si="3"/>
        <v>2949977</v>
      </c>
    </row>
    <row r="52" spans="1:24" ht="18.75" customHeight="1">
      <c r="A52" s="337" t="s">
        <v>160</v>
      </c>
      <c r="B52" s="468"/>
      <c r="C52" s="468">
        <v>557314</v>
      </c>
      <c r="D52" s="468"/>
      <c r="E52" s="468"/>
      <c r="F52" s="468"/>
      <c r="G52" s="469"/>
      <c r="H52" s="468"/>
      <c r="I52" s="468"/>
      <c r="J52" s="468"/>
      <c r="K52" s="468"/>
      <c r="L52" s="468"/>
      <c r="M52" s="468"/>
      <c r="N52" s="468">
        <v>41831222</v>
      </c>
      <c r="O52" s="468">
        <v>19220290</v>
      </c>
      <c r="P52" s="468">
        <v>482150</v>
      </c>
      <c r="Q52" s="468"/>
      <c r="R52" s="468"/>
      <c r="S52" s="468"/>
      <c r="T52" s="468"/>
      <c r="U52" s="468"/>
      <c r="V52" s="468"/>
      <c r="W52" s="470"/>
      <c r="X52" s="471">
        <f t="shared" si="3"/>
        <v>62090976</v>
      </c>
    </row>
    <row r="53" spans="1:24" ht="18.75" customHeight="1">
      <c r="A53" s="337" t="s">
        <v>161</v>
      </c>
      <c r="B53" s="468">
        <v>3823624</v>
      </c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  <c r="N53" s="468">
        <v>954338</v>
      </c>
      <c r="O53" s="468">
        <v>17846453</v>
      </c>
      <c r="P53" s="468">
        <v>62181</v>
      </c>
      <c r="Q53" s="468"/>
      <c r="R53" s="468"/>
      <c r="S53" s="468"/>
      <c r="T53" s="468"/>
      <c r="U53" s="468"/>
      <c r="V53" s="468"/>
      <c r="W53" s="470"/>
      <c r="X53" s="471">
        <f t="shared" si="3"/>
        <v>22686596</v>
      </c>
    </row>
    <row r="54" spans="1:24" ht="18.75" customHeight="1" thickBot="1">
      <c r="A54" s="346" t="s">
        <v>162</v>
      </c>
      <c r="B54" s="472">
        <v>13418</v>
      </c>
      <c r="C54" s="472"/>
      <c r="D54" s="472"/>
      <c r="E54" s="472"/>
      <c r="F54" s="472"/>
      <c r="G54" s="473"/>
      <c r="H54" s="472"/>
      <c r="I54" s="472"/>
      <c r="J54" s="472"/>
      <c r="K54" s="472"/>
      <c r="L54" s="472"/>
      <c r="M54" s="472"/>
      <c r="N54" s="472">
        <v>1410798</v>
      </c>
      <c r="O54" s="472">
        <v>28412561</v>
      </c>
      <c r="P54" s="472">
        <v>584801</v>
      </c>
      <c r="Q54" s="472"/>
      <c r="R54" s="472"/>
      <c r="S54" s="472"/>
      <c r="T54" s="472"/>
      <c r="U54" s="472"/>
      <c r="V54" s="472"/>
      <c r="W54" s="474"/>
      <c r="X54" s="475">
        <f t="shared" si="3"/>
        <v>30421578</v>
      </c>
    </row>
    <row r="55" spans="1:24" ht="18.75" customHeight="1">
      <c r="A55" s="341" t="s">
        <v>80</v>
      </c>
      <c r="B55" s="476">
        <f t="shared" ref="B55:X55" si="4">SUM(B32:B54)</f>
        <v>69481780</v>
      </c>
      <c r="C55" s="476">
        <f t="shared" si="4"/>
        <v>557314</v>
      </c>
      <c r="D55" s="476">
        <f t="shared" si="4"/>
        <v>307248</v>
      </c>
      <c r="E55" s="476">
        <f t="shared" si="4"/>
        <v>0</v>
      </c>
      <c r="F55" s="476">
        <f t="shared" si="4"/>
        <v>1256325</v>
      </c>
      <c r="G55" s="476">
        <f t="shared" si="4"/>
        <v>0</v>
      </c>
      <c r="H55" s="476">
        <f t="shared" si="4"/>
        <v>5441454</v>
      </c>
      <c r="I55" s="476">
        <f t="shared" si="4"/>
        <v>5831117</v>
      </c>
      <c r="J55" s="476">
        <f t="shared" si="4"/>
        <v>5269</v>
      </c>
      <c r="K55" s="476">
        <f t="shared" si="4"/>
        <v>1366753</v>
      </c>
      <c r="L55" s="476">
        <f t="shared" si="4"/>
        <v>14408595</v>
      </c>
      <c r="M55" s="476">
        <f t="shared" si="4"/>
        <v>88320</v>
      </c>
      <c r="N55" s="476">
        <f t="shared" si="4"/>
        <v>2336279439</v>
      </c>
      <c r="O55" s="476">
        <f t="shared" si="4"/>
        <v>6958392440</v>
      </c>
      <c r="P55" s="476">
        <f t="shared" si="4"/>
        <v>35816115</v>
      </c>
      <c r="Q55" s="476">
        <f t="shared" si="4"/>
        <v>745008</v>
      </c>
      <c r="R55" s="476">
        <f t="shared" si="4"/>
        <v>0</v>
      </c>
      <c r="S55" s="476">
        <f t="shared" si="4"/>
        <v>2092994749</v>
      </c>
      <c r="T55" s="476">
        <f t="shared" si="4"/>
        <v>582047695</v>
      </c>
      <c r="U55" s="476">
        <f t="shared" si="4"/>
        <v>0</v>
      </c>
      <c r="V55" s="476">
        <f t="shared" si="4"/>
        <v>10061007</v>
      </c>
      <c r="W55" s="476">
        <f t="shared" si="4"/>
        <v>0</v>
      </c>
      <c r="X55" s="493">
        <f t="shared" si="4"/>
        <v>12115080628</v>
      </c>
    </row>
    <row r="56" spans="1:24" ht="15.75">
      <c r="A56" s="338"/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</row>
    <row r="57" spans="1:24" ht="15.75">
      <c r="A57" s="338" t="s">
        <v>753</v>
      </c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6"/>
      <c r="N57" s="338" t="str">
        <f>A57</f>
        <v>CHANGE IN VALUATION FROM 2024 TO 2025</v>
      </c>
      <c r="O57" s="335"/>
      <c r="P57" s="335"/>
    </row>
    <row r="58" spans="1:24">
      <c r="A58" s="335"/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6"/>
      <c r="N58" s="335"/>
      <c r="O58" s="335"/>
      <c r="P58" s="335"/>
    </row>
    <row r="59" spans="1:24" s="340" customFormat="1" ht="31.5">
      <c r="A59" s="339"/>
      <c r="B59" s="344" t="str">
        <f t="shared" ref="B59:V59" si="5">B31</f>
        <v>Bentonite</v>
      </c>
      <c r="C59" s="344" t="str">
        <f t="shared" si="5"/>
        <v>Clay</v>
      </c>
      <c r="D59" s="344" t="str">
        <f t="shared" si="5"/>
        <v>Decorative Stone</v>
      </c>
      <c r="E59" s="344" t="str">
        <f t="shared" si="5"/>
        <v>Feldspar</v>
      </c>
      <c r="F59" s="344"/>
      <c r="G59" s="344" t="str">
        <f t="shared" si="5"/>
        <v>Gold</v>
      </c>
      <c r="H59" s="344" t="str">
        <f t="shared" si="5"/>
        <v>Granite Ballast</v>
      </c>
      <c r="I59" s="344" t="str">
        <f t="shared" si="5"/>
        <v>Gypsum</v>
      </c>
      <c r="J59" s="344"/>
      <c r="K59" s="344" t="str">
        <f t="shared" si="5"/>
        <v>Leonardite</v>
      </c>
      <c r="L59" s="344" t="str">
        <f t="shared" si="5"/>
        <v>Limestone</v>
      </c>
      <c r="M59" s="344" t="str">
        <f t="shared" si="5"/>
        <v>Moss Rock</v>
      </c>
      <c r="N59" s="344" t="str">
        <f t="shared" si="5"/>
        <v>Natural Gas</v>
      </c>
      <c r="O59" s="344" t="str">
        <f t="shared" si="5"/>
        <v>Oil</v>
      </c>
      <c r="P59" s="344" t="str">
        <f t="shared" si="5"/>
        <v>Sand &amp; Gravel</v>
      </c>
      <c r="Q59" s="344" t="str">
        <f t="shared" si="5"/>
        <v>Shale</v>
      </c>
      <c r="R59" s="344" t="str">
        <f t="shared" si="5"/>
        <v>Sodium Sulphate</v>
      </c>
      <c r="S59" s="344" t="str">
        <f t="shared" si="5"/>
        <v>Surface Coal</v>
      </c>
      <c r="T59" s="344" t="str">
        <f t="shared" si="5"/>
        <v>Trona</v>
      </c>
      <c r="U59" s="344" t="str">
        <f t="shared" si="5"/>
        <v>Underground Coal</v>
      </c>
      <c r="V59" s="344" t="str">
        <f t="shared" si="5"/>
        <v>Uranium</v>
      </c>
      <c r="W59" s="344" t="str">
        <f>W31</f>
        <v>Other Minerals</v>
      </c>
      <c r="X59" s="345" t="str">
        <f>X31</f>
        <v>Total</v>
      </c>
    </row>
    <row r="60" spans="1:24" ht="18.75" customHeight="1">
      <c r="A60" s="335" t="s">
        <v>140</v>
      </c>
      <c r="B60" s="477">
        <f>B4-B32</f>
        <v>0</v>
      </c>
      <c r="C60" s="477">
        <f t="shared" ref="C60:X60" si="6">C4-C32</f>
        <v>0</v>
      </c>
      <c r="D60" s="477">
        <f t="shared" si="6"/>
        <v>0</v>
      </c>
      <c r="E60" s="477">
        <f t="shared" si="6"/>
        <v>0</v>
      </c>
      <c r="F60" s="477">
        <f t="shared" si="6"/>
        <v>0</v>
      </c>
      <c r="G60" s="477">
        <f t="shared" si="6"/>
        <v>0</v>
      </c>
      <c r="H60" s="477">
        <f t="shared" si="6"/>
        <v>4052</v>
      </c>
      <c r="I60" s="477">
        <f t="shared" si="6"/>
        <v>-4296225</v>
      </c>
      <c r="J60" s="477">
        <f t="shared" si="6"/>
        <v>0</v>
      </c>
      <c r="K60" s="477">
        <f t="shared" si="6"/>
        <v>0</v>
      </c>
      <c r="L60" s="477">
        <f t="shared" si="6"/>
        <v>-2007392</v>
      </c>
      <c r="M60" s="477">
        <f t="shared" si="6"/>
        <v>12447</v>
      </c>
      <c r="N60" s="477">
        <f t="shared" si="6"/>
        <v>0</v>
      </c>
      <c r="O60" s="477">
        <f t="shared" si="6"/>
        <v>-1146990</v>
      </c>
      <c r="P60" s="477">
        <f t="shared" si="6"/>
        <v>141344</v>
      </c>
      <c r="Q60" s="477">
        <f t="shared" si="6"/>
        <v>96892</v>
      </c>
      <c r="R60" s="477">
        <f t="shared" si="6"/>
        <v>0</v>
      </c>
      <c r="S60" s="477">
        <f t="shared" si="6"/>
        <v>0</v>
      </c>
      <c r="T60" s="477">
        <f t="shared" si="6"/>
        <v>0</v>
      </c>
      <c r="U60" s="477">
        <f t="shared" si="6"/>
        <v>0</v>
      </c>
      <c r="V60" s="477">
        <f t="shared" si="6"/>
        <v>0</v>
      </c>
      <c r="W60" s="477">
        <f t="shared" si="6"/>
        <v>0</v>
      </c>
      <c r="X60" s="477">
        <f t="shared" si="6"/>
        <v>-7195872</v>
      </c>
    </row>
    <row r="61" spans="1:24" ht="18.75" customHeight="1">
      <c r="A61" s="335" t="s">
        <v>141</v>
      </c>
      <c r="B61" s="477">
        <f t="shared" ref="B61:Q82" si="7">B5-B33</f>
        <v>-2734326</v>
      </c>
      <c r="C61" s="477">
        <f t="shared" si="7"/>
        <v>0</v>
      </c>
      <c r="D61" s="477">
        <f t="shared" si="7"/>
        <v>0</v>
      </c>
      <c r="E61" s="477">
        <f t="shared" si="7"/>
        <v>0</v>
      </c>
      <c r="F61" s="477">
        <f t="shared" si="7"/>
        <v>0</v>
      </c>
      <c r="G61" s="477">
        <f t="shared" si="7"/>
        <v>0</v>
      </c>
      <c r="H61" s="477">
        <f t="shared" si="7"/>
        <v>0</v>
      </c>
      <c r="I61" s="477">
        <f t="shared" si="7"/>
        <v>43929</v>
      </c>
      <c r="J61" s="477">
        <f t="shared" si="7"/>
        <v>0</v>
      </c>
      <c r="K61" s="477">
        <f t="shared" si="7"/>
        <v>0</v>
      </c>
      <c r="L61" s="477">
        <f t="shared" si="7"/>
        <v>0</v>
      </c>
      <c r="M61" s="477">
        <f t="shared" si="7"/>
        <v>0</v>
      </c>
      <c r="N61" s="477">
        <f t="shared" si="7"/>
        <v>147141</v>
      </c>
      <c r="O61" s="477">
        <f t="shared" si="7"/>
        <v>-11860611</v>
      </c>
      <c r="P61" s="477">
        <f t="shared" si="7"/>
        <v>-293493</v>
      </c>
      <c r="Q61" s="477">
        <f t="shared" si="7"/>
        <v>0</v>
      </c>
      <c r="R61" s="477">
        <f t="shared" ref="C61:W73" si="8">R5-R33</f>
        <v>0</v>
      </c>
      <c r="S61" s="477">
        <f t="shared" si="8"/>
        <v>0</v>
      </c>
      <c r="T61" s="477">
        <f t="shared" si="8"/>
        <v>0</v>
      </c>
      <c r="U61" s="477">
        <f t="shared" si="8"/>
        <v>0</v>
      </c>
      <c r="V61" s="477">
        <f t="shared" si="8"/>
        <v>0</v>
      </c>
      <c r="W61" s="477">
        <f t="shared" si="8"/>
        <v>0</v>
      </c>
      <c r="X61" s="477">
        <f t="shared" ref="X61" si="9">X5-X33</f>
        <v>-14697360</v>
      </c>
    </row>
    <row r="62" spans="1:24" ht="18.75" customHeight="1">
      <c r="A62" s="335" t="s">
        <v>142</v>
      </c>
      <c r="B62" s="477">
        <f t="shared" si="7"/>
        <v>0</v>
      </c>
      <c r="C62" s="477">
        <f t="shared" si="8"/>
        <v>0</v>
      </c>
      <c r="D62" s="477">
        <f t="shared" si="8"/>
        <v>0</v>
      </c>
      <c r="E62" s="477">
        <f t="shared" si="8"/>
        <v>0</v>
      </c>
      <c r="F62" s="477">
        <f t="shared" si="8"/>
        <v>0</v>
      </c>
      <c r="G62" s="477">
        <f t="shared" si="8"/>
        <v>0</v>
      </c>
      <c r="H62" s="477">
        <f t="shared" si="8"/>
        <v>0</v>
      </c>
      <c r="I62" s="477">
        <f t="shared" si="8"/>
        <v>0</v>
      </c>
      <c r="J62" s="477">
        <f t="shared" si="8"/>
        <v>0</v>
      </c>
      <c r="K62" s="477">
        <f t="shared" si="8"/>
        <v>0</v>
      </c>
      <c r="L62" s="477">
        <f t="shared" si="8"/>
        <v>0</v>
      </c>
      <c r="M62" s="477">
        <f t="shared" si="8"/>
        <v>0</v>
      </c>
      <c r="N62" s="477">
        <f t="shared" si="8"/>
        <v>66765838</v>
      </c>
      <c r="O62" s="477">
        <f t="shared" si="8"/>
        <v>-249085279</v>
      </c>
      <c r="P62" s="477">
        <f t="shared" si="8"/>
        <v>-239226</v>
      </c>
      <c r="Q62" s="477">
        <f t="shared" si="8"/>
        <v>0</v>
      </c>
      <c r="R62" s="477">
        <f t="shared" si="8"/>
        <v>0</v>
      </c>
      <c r="S62" s="477">
        <f t="shared" si="8"/>
        <v>215308127</v>
      </c>
      <c r="T62" s="477">
        <f t="shared" si="8"/>
        <v>0</v>
      </c>
      <c r="U62" s="477">
        <f t="shared" si="8"/>
        <v>0</v>
      </c>
      <c r="V62" s="477">
        <f t="shared" si="8"/>
        <v>-9309</v>
      </c>
      <c r="W62" s="477">
        <f t="shared" si="8"/>
        <v>0</v>
      </c>
      <c r="X62" s="477">
        <f t="shared" ref="X62" si="10">X6-X34</f>
        <v>32740151</v>
      </c>
    </row>
    <row r="63" spans="1:24" ht="18.75" customHeight="1">
      <c r="A63" s="335" t="s">
        <v>143</v>
      </c>
      <c r="B63" s="477">
        <f t="shared" si="7"/>
        <v>0</v>
      </c>
      <c r="C63" s="477">
        <f t="shared" si="8"/>
        <v>0</v>
      </c>
      <c r="D63" s="477">
        <f t="shared" si="8"/>
        <v>53055</v>
      </c>
      <c r="E63" s="477">
        <f t="shared" si="8"/>
        <v>0</v>
      </c>
      <c r="F63" s="477">
        <f t="shared" si="8"/>
        <v>0</v>
      </c>
      <c r="G63" s="477">
        <f t="shared" si="8"/>
        <v>0</v>
      </c>
      <c r="H63" s="477">
        <f t="shared" si="8"/>
        <v>0</v>
      </c>
      <c r="I63" s="477">
        <f t="shared" si="8"/>
        <v>0</v>
      </c>
      <c r="J63" s="477">
        <f t="shared" si="8"/>
        <v>0</v>
      </c>
      <c r="K63" s="477">
        <f t="shared" si="8"/>
        <v>0</v>
      </c>
      <c r="L63" s="477">
        <f t="shared" si="8"/>
        <v>0</v>
      </c>
      <c r="M63" s="477">
        <f t="shared" si="8"/>
        <v>26880</v>
      </c>
      <c r="N63" s="477">
        <f t="shared" si="8"/>
        <v>44150888</v>
      </c>
      <c r="O63" s="477">
        <f t="shared" si="8"/>
        <v>40125983</v>
      </c>
      <c r="P63" s="477">
        <f t="shared" si="8"/>
        <v>-285498</v>
      </c>
      <c r="Q63" s="477">
        <f t="shared" si="8"/>
        <v>0</v>
      </c>
      <c r="R63" s="477">
        <f t="shared" si="8"/>
        <v>0</v>
      </c>
      <c r="S63" s="477">
        <f t="shared" si="8"/>
        <v>0</v>
      </c>
      <c r="T63" s="477">
        <f t="shared" si="8"/>
        <v>0</v>
      </c>
      <c r="U63" s="477">
        <f t="shared" si="8"/>
        <v>0</v>
      </c>
      <c r="V63" s="477">
        <f t="shared" si="8"/>
        <v>0</v>
      </c>
      <c r="W63" s="477">
        <f t="shared" si="8"/>
        <v>0</v>
      </c>
      <c r="X63" s="477">
        <f t="shared" ref="X63" si="11">X7-X35</f>
        <v>84071308</v>
      </c>
    </row>
    <row r="64" spans="1:24" ht="18.75" customHeight="1">
      <c r="A64" s="335" t="s">
        <v>144</v>
      </c>
      <c r="B64" s="477">
        <f t="shared" si="7"/>
        <v>0</v>
      </c>
      <c r="C64" s="477">
        <f t="shared" si="8"/>
        <v>0</v>
      </c>
      <c r="D64" s="477">
        <f t="shared" si="8"/>
        <v>0</v>
      </c>
      <c r="E64" s="477">
        <f t="shared" si="8"/>
        <v>0</v>
      </c>
      <c r="F64" s="477">
        <f t="shared" si="8"/>
        <v>0</v>
      </c>
      <c r="G64" s="477">
        <f t="shared" si="8"/>
        <v>0</v>
      </c>
      <c r="H64" s="477">
        <f t="shared" si="8"/>
        <v>0</v>
      </c>
      <c r="I64" s="477">
        <f t="shared" si="8"/>
        <v>0</v>
      </c>
      <c r="J64" s="477">
        <f t="shared" si="8"/>
        <v>0</v>
      </c>
      <c r="K64" s="477">
        <f t="shared" si="8"/>
        <v>-188367</v>
      </c>
      <c r="L64" s="477">
        <f t="shared" si="8"/>
        <v>0</v>
      </c>
      <c r="M64" s="477">
        <f t="shared" si="8"/>
        <v>0</v>
      </c>
      <c r="N64" s="477">
        <f t="shared" si="8"/>
        <v>53776015</v>
      </c>
      <c r="O64" s="477">
        <f t="shared" si="8"/>
        <v>-276836561</v>
      </c>
      <c r="P64" s="477">
        <f t="shared" si="8"/>
        <v>1077524</v>
      </c>
      <c r="Q64" s="477">
        <f t="shared" si="8"/>
        <v>0</v>
      </c>
      <c r="R64" s="477">
        <f t="shared" si="8"/>
        <v>0</v>
      </c>
      <c r="S64" s="477">
        <f t="shared" si="8"/>
        <v>0</v>
      </c>
      <c r="T64" s="477">
        <f t="shared" si="8"/>
        <v>0</v>
      </c>
      <c r="U64" s="477">
        <f t="shared" si="8"/>
        <v>0</v>
      </c>
      <c r="V64" s="477">
        <f t="shared" si="8"/>
        <v>390304</v>
      </c>
      <c r="W64" s="477">
        <f t="shared" si="8"/>
        <v>0</v>
      </c>
      <c r="X64" s="477">
        <f t="shared" ref="X64" si="12">X8-X36</f>
        <v>-221781085</v>
      </c>
    </row>
    <row r="65" spans="1:24" ht="18.75" customHeight="1">
      <c r="A65" s="335" t="s">
        <v>145</v>
      </c>
      <c r="B65" s="477">
        <f t="shared" si="7"/>
        <v>1244488</v>
      </c>
      <c r="C65" s="477">
        <f t="shared" si="8"/>
        <v>0</v>
      </c>
      <c r="D65" s="477">
        <f t="shared" si="8"/>
        <v>0</v>
      </c>
      <c r="E65" s="477">
        <f t="shared" si="8"/>
        <v>0</v>
      </c>
      <c r="F65" s="477">
        <f t="shared" si="8"/>
        <v>4666416</v>
      </c>
      <c r="G65" s="477">
        <f t="shared" si="8"/>
        <v>0</v>
      </c>
      <c r="H65" s="477">
        <f t="shared" si="8"/>
        <v>0</v>
      </c>
      <c r="I65" s="477">
        <f t="shared" si="8"/>
        <v>0</v>
      </c>
      <c r="J65" s="477">
        <f t="shared" si="8"/>
        <v>0</v>
      </c>
      <c r="K65" s="477">
        <f t="shared" si="8"/>
        <v>0</v>
      </c>
      <c r="L65" s="477">
        <f t="shared" si="8"/>
        <v>0</v>
      </c>
      <c r="M65" s="477">
        <f t="shared" si="8"/>
        <v>0</v>
      </c>
      <c r="N65" s="477">
        <f t="shared" si="8"/>
        <v>8025</v>
      </c>
      <c r="O65" s="477">
        <f t="shared" si="8"/>
        <v>-11032054</v>
      </c>
      <c r="P65" s="477">
        <f t="shared" si="8"/>
        <v>-845706</v>
      </c>
      <c r="Q65" s="477">
        <f t="shared" si="8"/>
        <v>0</v>
      </c>
      <c r="R65" s="477">
        <f t="shared" si="8"/>
        <v>0</v>
      </c>
      <c r="S65" s="477">
        <f t="shared" si="8"/>
        <v>0</v>
      </c>
      <c r="T65" s="477">
        <f t="shared" si="8"/>
        <v>0</v>
      </c>
      <c r="U65" s="477">
        <f t="shared" si="8"/>
        <v>0</v>
      </c>
      <c r="V65" s="477">
        <f t="shared" si="8"/>
        <v>0</v>
      </c>
      <c r="W65" s="477">
        <f t="shared" si="8"/>
        <v>0</v>
      </c>
      <c r="X65" s="477">
        <f t="shared" ref="X65" si="13">X9-X37</f>
        <v>-5958831</v>
      </c>
    </row>
    <row r="66" spans="1:24" ht="18.75" customHeight="1">
      <c r="A66" s="335" t="s">
        <v>146</v>
      </c>
      <c r="B66" s="477">
        <f t="shared" si="7"/>
        <v>0</v>
      </c>
      <c r="C66" s="477">
        <f t="shared" si="8"/>
        <v>0</v>
      </c>
      <c r="D66" s="477">
        <f t="shared" si="8"/>
        <v>0</v>
      </c>
      <c r="E66" s="477">
        <f t="shared" si="8"/>
        <v>0</v>
      </c>
      <c r="F66" s="477">
        <f t="shared" si="8"/>
        <v>0</v>
      </c>
      <c r="G66" s="477">
        <f t="shared" si="8"/>
        <v>2000</v>
      </c>
      <c r="H66" s="477">
        <f t="shared" si="8"/>
        <v>0</v>
      </c>
      <c r="I66" s="477">
        <f t="shared" si="8"/>
        <v>0</v>
      </c>
      <c r="J66" s="477">
        <f t="shared" si="8"/>
        <v>-5269</v>
      </c>
      <c r="K66" s="477">
        <f t="shared" si="8"/>
        <v>0</v>
      </c>
      <c r="L66" s="477">
        <f t="shared" si="8"/>
        <v>0</v>
      </c>
      <c r="M66" s="477">
        <f t="shared" si="8"/>
        <v>0</v>
      </c>
      <c r="N66" s="477">
        <f t="shared" si="8"/>
        <v>8090538</v>
      </c>
      <c r="O66" s="477">
        <f t="shared" si="8"/>
        <v>-34353352</v>
      </c>
      <c r="P66" s="477">
        <f t="shared" si="8"/>
        <v>43903</v>
      </c>
      <c r="Q66" s="477">
        <f t="shared" si="8"/>
        <v>0</v>
      </c>
      <c r="R66" s="477">
        <f t="shared" si="8"/>
        <v>0</v>
      </c>
      <c r="S66" s="477">
        <f t="shared" si="8"/>
        <v>0</v>
      </c>
      <c r="T66" s="477">
        <f t="shared" si="8"/>
        <v>0</v>
      </c>
      <c r="U66" s="477">
        <f t="shared" si="8"/>
        <v>0</v>
      </c>
      <c r="V66" s="477">
        <f t="shared" si="8"/>
        <v>0</v>
      </c>
      <c r="W66" s="477">
        <f t="shared" si="8"/>
        <v>0</v>
      </c>
      <c r="X66" s="477">
        <f t="shared" ref="X66" si="14">X10-X38</f>
        <v>-26222180</v>
      </c>
    </row>
    <row r="67" spans="1:24" ht="18.75" customHeight="1">
      <c r="A67" s="335" t="s">
        <v>147</v>
      </c>
      <c r="B67" s="477">
        <f t="shared" si="7"/>
        <v>0</v>
      </c>
      <c r="C67" s="477">
        <f t="shared" si="8"/>
        <v>0</v>
      </c>
      <c r="D67" s="477">
        <f t="shared" si="8"/>
        <v>0</v>
      </c>
      <c r="E67" s="477">
        <f t="shared" si="8"/>
        <v>0</v>
      </c>
      <c r="F67" s="477">
        <f t="shared" si="8"/>
        <v>-333910</v>
      </c>
      <c r="G67" s="477">
        <f t="shared" si="8"/>
        <v>0</v>
      </c>
      <c r="H67" s="477">
        <f t="shared" si="8"/>
        <v>0</v>
      </c>
      <c r="I67" s="477">
        <f t="shared" si="8"/>
        <v>0</v>
      </c>
      <c r="J67" s="477">
        <f t="shared" si="8"/>
        <v>0</v>
      </c>
      <c r="K67" s="477">
        <f t="shared" si="8"/>
        <v>0</v>
      </c>
      <c r="L67" s="477">
        <f t="shared" si="8"/>
        <v>0</v>
      </c>
      <c r="M67" s="477">
        <f t="shared" si="8"/>
        <v>0</v>
      </c>
      <c r="N67" s="477">
        <f t="shared" si="8"/>
        <v>0</v>
      </c>
      <c r="O67" s="477">
        <f t="shared" si="8"/>
        <v>-95367</v>
      </c>
      <c r="P67" s="477">
        <f t="shared" si="8"/>
        <v>13454</v>
      </c>
      <c r="Q67" s="477">
        <f t="shared" si="8"/>
        <v>0</v>
      </c>
      <c r="R67" s="477">
        <f t="shared" si="8"/>
        <v>0</v>
      </c>
      <c r="S67" s="477">
        <f t="shared" si="8"/>
        <v>0</v>
      </c>
      <c r="T67" s="477">
        <f t="shared" si="8"/>
        <v>0</v>
      </c>
      <c r="U67" s="477">
        <f t="shared" si="8"/>
        <v>0</v>
      </c>
      <c r="V67" s="477">
        <f t="shared" si="8"/>
        <v>0</v>
      </c>
      <c r="W67" s="477">
        <f t="shared" si="8"/>
        <v>0</v>
      </c>
      <c r="X67" s="477">
        <f t="shared" ref="X67" si="15">X11-X39</f>
        <v>-415823</v>
      </c>
    </row>
    <row r="68" spans="1:24" ht="18.75" customHeight="1">
      <c r="A68" s="335" t="s">
        <v>148</v>
      </c>
      <c r="B68" s="477">
        <f t="shared" si="7"/>
        <v>-437402</v>
      </c>
      <c r="C68" s="477">
        <f t="shared" si="8"/>
        <v>0</v>
      </c>
      <c r="D68" s="477">
        <f t="shared" si="8"/>
        <v>0</v>
      </c>
      <c r="E68" s="477">
        <f t="shared" si="8"/>
        <v>0</v>
      </c>
      <c r="F68" s="477">
        <f t="shared" si="8"/>
        <v>0</v>
      </c>
      <c r="G68" s="477">
        <f t="shared" si="8"/>
        <v>0</v>
      </c>
      <c r="H68" s="477">
        <f t="shared" si="8"/>
        <v>0</v>
      </c>
      <c r="I68" s="477">
        <f t="shared" si="8"/>
        <v>0</v>
      </c>
      <c r="J68" s="477">
        <f t="shared" si="8"/>
        <v>0</v>
      </c>
      <c r="K68" s="477">
        <f t="shared" si="8"/>
        <v>0</v>
      </c>
      <c r="L68" s="477">
        <f t="shared" si="8"/>
        <v>0</v>
      </c>
      <c r="M68" s="477">
        <f t="shared" si="8"/>
        <v>0</v>
      </c>
      <c r="N68" s="477">
        <f t="shared" si="8"/>
        <v>0</v>
      </c>
      <c r="O68" s="477">
        <f t="shared" si="8"/>
        <v>-19180719</v>
      </c>
      <c r="P68" s="477">
        <f t="shared" si="8"/>
        <v>56342</v>
      </c>
      <c r="Q68" s="477">
        <f t="shared" si="8"/>
        <v>0</v>
      </c>
      <c r="R68" s="477">
        <f t="shared" si="8"/>
        <v>0</v>
      </c>
      <c r="S68" s="477">
        <f t="shared" si="8"/>
        <v>0</v>
      </c>
      <c r="T68" s="477">
        <f t="shared" si="8"/>
        <v>0</v>
      </c>
      <c r="U68" s="477">
        <f t="shared" si="8"/>
        <v>0</v>
      </c>
      <c r="V68" s="477">
        <f t="shared" si="8"/>
        <v>0</v>
      </c>
      <c r="W68" s="477">
        <f t="shared" si="8"/>
        <v>0</v>
      </c>
      <c r="X68" s="477">
        <f t="shared" ref="X68" si="16">X12-X40</f>
        <v>-19561779</v>
      </c>
    </row>
    <row r="69" spans="1:24" ht="18.75" customHeight="1">
      <c r="A69" s="335" t="s">
        <v>149</v>
      </c>
      <c r="B69" s="477">
        <f t="shared" si="7"/>
        <v>527763</v>
      </c>
      <c r="C69" s="477">
        <f t="shared" si="8"/>
        <v>0</v>
      </c>
      <c r="D69" s="477">
        <f t="shared" si="8"/>
        <v>0</v>
      </c>
      <c r="E69" s="477">
        <f t="shared" si="8"/>
        <v>0</v>
      </c>
      <c r="F69" s="477">
        <f t="shared" si="8"/>
        <v>0</v>
      </c>
      <c r="G69" s="477">
        <f t="shared" si="8"/>
        <v>0</v>
      </c>
      <c r="H69" s="477">
        <f t="shared" si="8"/>
        <v>0</v>
      </c>
      <c r="I69" s="477">
        <f t="shared" si="8"/>
        <v>0</v>
      </c>
      <c r="J69" s="477">
        <f t="shared" si="8"/>
        <v>0</v>
      </c>
      <c r="K69" s="477">
        <f t="shared" si="8"/>
        <v>0</v>
      </c>
      <c r="L69" s="477">
        <f t="shared" si="8"/>
        <v>0</v>
      </c>
      <c r="M69" s="477">
        <f t="shared" si="8"/>
        <v>0</v>
      </c>
      <c r="N69" s="477">
        <f t="shared" si="8"/>
        <v>13778743</v>
      </c>
      <c r="O69" s="477">
        <f t="shared" si="8"/>
        <v>50532857</v>
      </c>
      <c r="P69" s="477">
        <f t="shared" si="8"/>
        <v>598000</v>
      </c>
      <c r="Q69" s="477">
        <f t="shared" si="8"/>
        <v>0</v>
      </c>
      <c r="R69" s="477">
        <f t="shared" si="8"/>
        <v>0</v>
      </c>
      <c r="S69" s="477">
        <f t="shared" si="8"/>
        <v>0</v>
      </c>
      <c r="T69" s="477">
        <f t="shared" si="8"/>
        <v>0</v>
      </c>
      <c r="U69" s="477">
        <f t="shared" si="8"/>
        <v>0</v>
      </c>
      <c r="V69" s="477">
        <f t="shared" si="8"/>
        <v>6884566</v>
      </c>
      <c r="W69" s="477">
        <f t="shared" si="8"/>
        <v>0</v>
      </c>
      <c r="X69" s="477">
        <f t="shared" ref="X69" si="17">X13-X41</f>
        <v>72321929</v>
      </c>
    </row>
    <row r="70" spans="1:24" ht="18.75" customHeight="1">
      <c r="A70" s="335" t="s">
        <v>150</v>
      </c>
      <c r="B70" s="477">
        <f t="shared" si="7"/>
        <v>0</v>
      </c>
      <c r="C70" s="477">
        <f t="shared" si="8"/>
        <v>0</v>
      </c>
      <c r="D70" s="477">
        <f t="shared" si="8"/>
        <v>0</v>
      </c>
      <c r="E70" s="477">
        <f t="shared" si="8"/>
        <v>0</v>
      </c>
      <c r="F70" s="477">
        <f t="shared" si="8"/>
        <v>0</v>
      </c>
      <c r="G70" s="477">
        <f t="shared" si="8"/>
        <v>0</v>
      </c>
      <c r="H70" s="477">
        <f t="shared" si="8"/>
        <v>-964606</v>
      </c>
      <c r="I70" s="477">
        <f t="shared" si="8"/>
        <v>0</v>
      </c>
      <c r="J70" s="477">
        <f t="shared" si="8"/>
        <v>0</v>
      </c>
      <c r="K70" s="477">
        <f t="shared" si="8"/>
        <v>0</v>
      </c>
      <c r="L70" s="477">
        <f t="shared" si="8"/>
        <v>0</v>
      </c>
      <c r="M70" s="477">
        <f t="shared" si="8"/>
        <v>0</v>
      </c>
      <c r="N70" s="477">
        <f t="shared" si="8"/>
        <v>307746</v>
      </c>
      <c r="O70" s="477">
        <f t="shared" si="8"/>
        <v>-352612155</v>
      </c>
      <c r="P70" s="477">
        <f t="shared" si="8"/>
        <v>1072284</v>
      </c>
      <c r="Q70" s="477">
        <f t="shared" si="8"/>
        <v>0</v>
      </c>
      <c r="R70" s="477">
        <f t="shared" si="8"/>
        <v>0</v>
      </c>
      <c r="S70" s="477">
        <f t="shared" si="8"/>
        <v>0</v>
      </c>
      <c r="T70" s="477">
        <f t="shared" si="8"/>
        <v>0</v>
      </c>
      <c r="U70" s="477">
        <f t="shared" si="8"/>
        <v>0</v>
      </c>
      <c r="V70" s="477">
        <f t="shared" si="8"/>
        <v>0</v>
      </c>
      <c r="W70" s="477">
        <f t="shared" si="8"/>
        <v>0</v>
      </c>
      <c r="X70" s="477">
        <f t="shared" ref="X70" si="18">X14-X42</f>
        <v>-352196731</v>
      </c>
    </row>
    <row r="71" spans="1:24" ht="18.75" customHeight="1">
      <c r="A71" s="335" t="s">
        <v>151</v>
      </c>
      <c r="B71" s="477">
        <f t="shared" si="7"/>
        <v>0</v>
      </c>
      <c r="C71" s="477">
        <f t="shared" si="8"/>
        <v>0</v>
      </c>
      <c r="D71" s="477">
        <f t="shared" si="8"/>
        <v>54754</v>
      </c>
      <c r="E71" s="477">
        <f t="shared" si="8"/>
        <v>0</v>
      </c>
      <c r="F71" s="477">
        <f t="shared" si="8"/>
        <v>0</v>
      </c>
      <c r="G71" s="477">
        <f t="shared" si="8"/>
        <v>0</v>
      </c>
      <c r="H71" s="477">
        <f t="shared" si="8"/>
        <v>0</v>
      </c>
      <c r="I71" s="477">
        <f t="shared" si="8"/>
        <v>0</v>
      </c>
      <c r="J71" s="477">
        <f t="shared" si="8"/>
        <v>0</v>
      </c>
      <c r="K71" s="477">
        <f t="shared" si="8"/>
        <v>0</v>
      </c>
      <c r="L71" s="477">
        <f t="shared" si="8"/>
        <v>0</v>
      </c>
      <c r="M71" s="477">
        <f t="shared" si="8"/>
        <v>0</v>
      </c>
      <c r="N71" s="477">
        <f t="shared" si="8"/>
        <v>9379089</v>
      </c>
      <c r="O71" s="477">
        <f t="shared" si="8"/>
        <v>-709066</v>
      </c>
      <c r="P71" s="477">
        <f t="shared" si="8"/>
        <v>-21668</v>
      </c>
      <c r="Q71" s="477">
        <f t="shared" si="8"/>
        <v>0</v>
      </c>
      <c r="R71" s="477">
        <f t="shared" si="8"/>
        <v>0</v>
      </c>
      <c r="S71" s="477">
        <f t="shared" si="8"/>
        <v>-43561343</v>
      </c>
      <c r="T71" s="477">
        <f t="shared" si="8"/>
        <v>0</v>
      </c>
      <c r="U71" s="477">
        <f t="shared" si="8"/>
        <v>0</v>
      </c>
      <c r="V71" s="477">
        <f t="shared" si="8"/>
        <v>0</v>
      </c>
      <c r="W71" s="477">
        <f t="shared" si="8"/>
        <v>0</v>
      </c>
      <c r="X71" s="477">
        <f t="shared" ref="X71" si="19">X15-X43</f>
        <v>-34858234</v>
      </c>
    </row>
    <row r="72" spans="1:24" ht="18.75" customHeight="1">
      <c r="A72" s="335" t="s">
        <v>152</v>
      </c>
      <c r="B72" s="477">
        <f t="shared" si="7"/>
        <v>65494</v>
      </c>
      <c r="C72" s="477">
        <f t="shared" si="8"/>
        <v>0</v>
      </c>
      <c r="D72" s="477">
        <f t="shared" si="8"/>
        <v>0</v>
      </c>
      <c r="E72" s="477">
        <f t="shared" si="8"/>
        <v>0</v>
      </c>
      <c r="F72" s="477">
        <f t="shared" si="8"/>
        <v>0</v>
      </c>
      <c r="G72" s="477">
        <f t="shared" si="8"/>
        <v>0</v>
      </c>
      <c r="H72" s="477">
        <f t="shared" si="8"/>
        <v>0</v>
      </c>
      <c r="I72" s="477">
        <f t="shared" si="8"/>
        <v>0</v>
      </c>
      <c r="J72" s="477">
        <f t="shared" si="8"/>
        <v>0</v>
      </c>
      <c r="K72" s="477">
        <f t="shared" si="8"/>
        <v>0</v>
      </c>
      <c r="L72" s="477">
        <f t="shared" si="8"/>
        <v>0</v>
      </c>
      <c r="M72" s="477">
        <f t="shared" si="8"/>
        <v>0</v>
      </c>
      <c r="N72" s="477">
        <f t="shared" si="8"/>
        <v>2581304</v>
      </c>
      <c r="O72" s="477">
        <f t="shared" si="8"/>
        <v>-55643792</v>
      </c>
      <c r="P72" s="477">
        <f t="shared" si="8"/>
        <v>-1491889</v>
      </c>
      <c r="Q72" s="477">
        <f t="shared" si="8"/>
        <v>0</v>
      </c>
      <c r="R72" s="477">
        <f t="shared" si="8"/>
        <v>0</v>
      </c>
      <c r="S72" s="477">
        <f t="shared" si="8"/>
        <v>0</v>
      </c>
      <c r="T72" s="477">
        <f t="shared" si="8"/>
        <v>0</v>
      </c>
      <c r="U72" s="477">
        <f t="shared" si="8"/>
        <v>0</v>
      </c>
      <c r="V72" s="477">
        <f t="shared" si="8"/>
        <v>0</v>
      </c>
      <c r="W72" s="477">
        <f t="shared" si="8"/>
        <v>0</v>
      </c>
      <c r="X72" s="477">
        <f t="shared" ref="X72" si="20">X16-X44</f>
        <v>-54488883</v>
      </c>
    </row>
    <row r="73" spans="1:24" ht="18.75" customHeight="1">
      <c r="A73" s="335" t="s">
        <v>153</v>
      </c>
      <c r="B73" s="477">
        <f t="shared" si="7"/>
        <v>0</v>
      </c>
      <c r="C73" s="477">
        <f t="shared" si="8"/>
        <v>0</v>
      </c>
      <c r="D73" s="477">
        <f t="shared" si="8"/>
        <v>15051</v>
      </c>
      <c r="E73" s="477">
        <f t="shared" si="8"/>
        <v>0</v>
      </c>
      <c r="F73" s="477">
        <f t="shared" si="8"/>
        <v>0</v>
      </c>
      <c r="G73" s="477">
        <f t="shared" si="8"/>
        <v>0</v>
      </c>
      <c r="H73" s="477">
        <f t="shared" si="8"/>
        <v>0</v>
      </c>
      <c r="I73" s="477">
        <f t="shared" si="8"/>
        <v>0</v>
      </c>
      <c r="J73" s="477">
        <f t="shared" si="8"/>
        <v>0</v>
      </c>
      <c r="K73" s="477">
        <f t="shared" si="8"/>
        <v>0</v>
      </c>
      <c r="L73" s="477">
        <f t="shared" si="8"/>
        <v>0</v>
      </c>
      <c r="M73" s="477">
        <f t="shared" si="8"/>
        <v>0</v>
      </c>
      <c r="N73" s="477">
        <f t="shared" si="8"/>
        <v>2669465</v>
      </c>
      <c r="O73" s="477">
        <f t="shared" si="8"/>
        <v>12820539</v>
      </c>
      <c r="P73" s="477">
        <f t="shared" si="8"/>
        <v>26626</v>
      </c>
      <c r="Q73" s="477">
        <f t="shared" si="8"/>
        <v>0</v>
      </c>
      <c r="R73" s="477">
        <f t="shared" si="8"/>
        <v>0</v>
      </c>
      <c r="S73" s="477">
        <f t="shared" si="8"/>
        <v>0</v>
      </c>
      <c r="T73" s="477">
        <f t="shared" si="8"/>
        <v>0</v>
      </c>
      <c r="U73" s="477">
        <f t="shared" ref="C73:W82" si="21">U17-U45</f>
        <v>0</v>
      </c>
      <c r="V73" s="477">
        <f t="shared" si="21"/>
        <v>0</v>
      </c>
      <c r="W73" s="477">
        <f t="shared" si="21"/>
        <v>0</v>
      </c>
      <c r="X73" s="477">
        <f t="shared" ref="X73" si="22">X17-X45</f>
        <v>15531681</v>
      </c>
    </row>
    <row r="74" spans="1:24" ht="18.75" customHeight="1">
      <c r="A74" s="335" t="s">
        <v>154</v>
      </c>
      <c r="B74" s="477">
        <f t="shared" si="7"/>
        <v>0</v>
      </c>
      <c r="C74" s="477">
        <f t="shared" si="21"/>
        <v>0</v>
      </c>
      <c r="D74" s="477">
        <f t="shared" si="21"/>
        <v>0</v>
      </c>
      <c r="E74" s="477">
        <f t="shared" si="21"/>
        <v>0</v>
      </c>
      <c r="F74" s="477">
        <f t="shared" si="21"/>
        <v>0</v>
      </c>
      <c r="G74" s="477">
        <f t="shared" si="21"/>
        <v>0</v>
      </c>
      <c r="H74" s="477">
        <f t="shared" si="21"/>
        <v>0</v>
      </c>
      <c r="I74" s="477">
        <f t="shared" si="21"/>
        <v>-44431</v>
      </c>
      <c r="J74" s="477">
        <f t="shared" si="21"/>
        <v>0</v>
      </c>
      <c r="K74" s="477">
        <f t="shared" si="21"/>
        <v>0</v>
      </c>
      <c r="L74" s="477">
        <f t="shared" si="21"/>
        <v>0</v>
      </c>
      <c r="M74" s="477">
        <f t="shared" si="21"/>
        <v>0</v>
      </c>
      <c r="N74" s="477">
        <f t="shared" si="21"/>
        <v>-1076145</v>
      </c>
      <c r="O74" s="477">
        <f t="shared" si="21"/>
        <v>-44268905</v>
      </c>
      <c r="P74" s="477">
        <f t="shared" si="21"/>
        <v>12708</v>
      </c>
      <c r="Q74" s="477">
        <f t="shared" si="21"/>
        <v>0</v>
      </c>
      <c r="R74" s="477">
        <f t="shared" si="21"/>
        <v>0</v>
      </c>
      <c r="S74" s="477">
        <f t="shared" si="21"/>
        <v>0</v>
      </c>
      <c r="T74" s="477">
        <f t="shared" si="21"/>
        <v>0</v>
      </c>
      <c r="U74" s="477">
        <f t="shared" si="21"/>
        <v>0</v>
      </c>
      <c r="V74" s="477">
        <f t="shared" si="21"/>
        <v>0</v>
      </c>
      <c r="W74" s="477">
        <f t="shared" si="21"/>
        <v>0</v>
      </c>
      <c r="X74" s="477">
        <f t="shared" ref="X74" si="23">X18-X46</f>
        <v>-45376773</v>
      </c>
    </row>
    <row r="75" spans="1:24" ht="18.75" customHeight="1">
      <c r="A75" s="335" t="s">
        <v>155</v>
      </c>
      <c r="B75" s="477">
        <f t="shared" si="7"/>
        <v>0</v>
      </c>
      <c r="C75" s="477">
        <f t="shared" si="21"/>
        <v>0</v>
      </c>
      <c r="D75" s="477">
        <f t="shared" si="21"/>
        <v>0</v>
      </c>
      <c r="E75" s="477">
        <f t="shared" si="21"/>
        <v>0</v>
      </c>
      <c r="F75" s="477">
        <f t="shared" si="21"/>
        <v>0</v>
      </c>
      <c r="G75" s="477">
        <f t="shared" si="21"/>
        <v>0</v>
      </c>
      <c r="H75" s="477">
        <f t="shared" si="21"/>
        <v>0</v>
      </c>
      <c r="I75" s="477">
        <f t="shared" si="21"/>
        <v>0</v>
      </c>
      <c r="J75" s="477">
        <f t="shared" si="21"/>
        <v>0</v>
      </c>
      <c r="K75" s="477">
        <f t="shared" si="21"/>
        <v>0</v>
      </c>
      <c r="L75" s="477">
        <f t="shared" si="21"/>
        <v>0</v>
      </c>
      <c r="M75" s="477">
        <f t="shared" si="21"/>
        <v>0</v>
      </c>
      <c r="N75" s="477">
        <f t="shared" si="21"/>
        <v>0</v>
      </c>
      <c r="O75" s="477">
        <f t="shared" si="21"/>
        <v>0</v>
      </c>
      <c r="P75" s="477">
        <f t="shared" si="21"/>
        <v>114523</v>
      </c>
      <c r="Q75" s="477">
        <f t="shared" si="21"/>
        <v>0</v>
      </c>
      <c r="R75" s="477">
        <f t="shared" si="21"/>
        <v>0</v>
      </c>
      <c r="S75" s="477">
        <f t="shared" si="21"/>
        <v>0</v>
      </c>
      <c r="T75" s="477">
        <f t="shared" si="21"/>
        <v>0</v>
      </c>
      <c r="U75" s="477">
        <f t="shared" si="21"/>
        <v>0</v>
      </c>
      <c r="V75" s="477">
        <f t="shared" si="21"/>
        <v>0</v>
      </c>
      <c r="W75" s="477">
        <f t="shared" si="21"/>
        <v>0</v>
      </c>
      <c r="X75" s="477">
        <f t="shared" ref="X75" si="24">X19-X47</f>
        <v>114523</v>
      </c>
    </row>
    <row r="76" spans="1:24" ht="18.75" customHeight="1">
      <c r="A76" s="335" t="s">
        <v>156</v>
      </c>
      <c r="B76" s="477">
        <f t="shared" si="7"/>
        <v>0</v>
      </c>
      <c r="C76" s="477">
        <f t="shared" si="21"/>
        <v>0</v>
      </c>
      <c r="D76" s="477">
        <f t="shared" si="21"/>
        <v>0</v>
      </c>
      <c r="E76" s="477">
        <f t="shared" si="21"/>
        <v>0</v>
      </c>
      <c r="F76" s="477">
        <f t="shared" si="21"/>
        <v>0</v>
      </c>
      <c r="G76" s="477">
        <f t="shared" si="21"/>
        <v>0</v>
      </c>
      <c r="H76" s="477">
        <f t="shared" si="21"/>
        <v>0</v>
      </c>
      <c r="I76" s="477">
        <f t="shared" si="21"/>
        <v>0</v>
      </c>
      <c r="J76" s="477">
        <f t="shared" si="21"/>
        <v>0</v>
      </c>
      <c r="K76" s="477">
        <f t="shared" si="21"/>
        <v>0</v>
      </c>
      <c r="L76" s="477">
        <f t="shared" si="21"/>
        <v>0</v>
      </c>
      <c r="M76" s="477">
        <f t="shared" si="21"/>
        <v>0</v>
      </c>
      <c r="N76" s="477">
        <f t="shared" si="21"/>
        <v>0</v>
      </c>
      <c r="O76" s="477">
        <f t="shared" si="21"/>
        <v>-179145</v>
      </c>
      <c r="P76" s="477">
        <f t="shared" si="21"/>
        <v>-29789</v>
      </c>
      <c r="Q76" s="477">
        <f t="shared" si="21"/>
        <v>0</v>
      </c>
      <c r="R76" s="477">
        <f t="shared" si="21"/>
        <v>0</v>
      </c>
      <c r="S76" s="477">
        <f t="shared" si="21"/>
        <v>0</v>
      </c>
      <c r="T76" s="477">
        <f t="shared" si="21"/>
        <v>0</v>
      </c>
      <c r="U76" s="477">
        <f t="shared" si="21"/>
        <v>0</v>
      </c>
      <c r="V76" s="477">
        <f t="shared" si="21"/>
        <v>0</v>
      </c>
      <c r="W76" s="477">
        <f t="shared" si="21"/>
        <v>0</v>
      </c>
      <c r="X76" s="477">
        <f t="shared" ref="X76" si="25">X20-X48</f>
        <v>-208934</v>
      </c>
    </row>
    <row r="77" spans="1:24" ht="18.75" customHeight="1">
      <c r="A77" s="335" t="s">
        <v>157</v>
      </c>
      <c r="B77" s="477">
        <f t="shared" si="7"/>
        <v>0</v>
      </c>
      <c r="C77" s="477">
        <f t="shared" si="21"/>
        <v>0</v>
      </c>
      <c r="D77" s="477">
        <f t="shared" si="21"/>
        <v>0</v>
      </c>
      <c r="E77" s="477">
        <f t="shared" si="21"/>
        <v>0</v>
      </c>
      <c r="F77" s="477">
        <f t="shared" si="21"/>
        <v>0</v>
      </c>
      <c r="G77" s="477">
        <f t="shared" si="21"/>
        <v>0</v>
      </c>
      <c r="H77" s="477">
        <f t="shared" si="21"/>
        <v>0</v>
      </c>
      <c r="I77" s="477">
        <f t="shared" si="21"/>
        <v>0</v>
      </c>
      <c r="J77" s="477">
        <f t="shared" si="21"/>
        <v>0</v>
      </c>
      <c r="K77" s="477">
        <f t="shared" si="21"/>
        <v>0</v>
      </c>
      <c r="L77" s="477">
        <f t="shared" si="21"/>
        <v>0</v>
      </c>
      <c r="M77" s="477">
        <f t="shared" si="21"/>
        <v>0</v>
      </c>
      <c r="N77" s="477">
        <f t="shared" si="21"/>
        <v>308817201</v>
      </c>
      <c r="O77" s="477">
        <f t="shared" si="21"/>
        <v>-23565042</v>
      </c>
      <c r="P77" s="477">
        <f t="shared" si="21"/>
        <v>-113817</v>
      </c>
      <c r="Q77" s="477">
        <f t="shared" si="21"/>
        <v>0</v>
      </c>
      <c r="R77" s="477">
        <f t="shared" si="21"/>
        <v>0</v>
      </c>
      <c r="S77" s="477">
        <f t="shared" si="21"/>
        <v>0</v>
      </c>
      <c r="T77" s="477">
        <f t="shared" si="21"/>
        <v>0</v>
      </c>
      <c r="U77" s="477">
        <f t="shared" si="21"/>
        <v>0</v>
      </c>
      <c r="V77" s="477">
        <f t="shared" si="21"/>
        <v>0</v>
      </c>
      <c r="W77" s="477">
        <f t="shared" si="21"/>
        <v>0</v>
      </c>
      <c r="X77" s="477">
        <f t="shared" ref="X77" si="26">X21-X49</f>
        <v>285138342</v>
      </c>
    </row>
    <row r="78" spans="1:24" ht="18.75" customHeight="1">
      <c r="A78" s="335" t="s">
        <v>158</v>
      </c>
      <c r="B78" s="477">
        <f t="shared" si="7"/>
        <v>0</v>
      </c>
      <c r="C78" s="477">
        <f t="shared" si="21"/>
        <v>0</v>
      </c>
      <c r="D78" s="477">
        <f t="shared" si="21"/>
        <v>0</v>
      </c>
      <c r="E78" s="477">
        <f t="shared" si="21"/>
        <v>0</v>
      </c>
      <c r="F78" s="477">
        <f t="shared" si="21"/>
        <v>0</v>
      </c>
      <c r="G78" s="477">
        <f t="shared" si="21"/>
        <v>0</v>
      </c>
      <c r="H78" s="477">
        <f t="shared" si="21"/>
        <v>0</v>
      </c>
      <c r="I78" s="477">
        <f t="shared" si="21"/>
        <v>0</v>
      </c>
      <c r="J78" s="477">
        <f t="shared" si="21"/>
        <v>0</v>
      </c>
      <c r="K78" s="477">
        <f t="shared" si="21"/>
        <v>0</v>
      </c>
      <c r="L78" s="477">
        <f t="shared" si="21"/>
        <v>0</v>
      </c>
      <c r="M78" s="477">
        <f t="shared" si="21"/>
        <v>0</v>
      </c>
      <c r="N78" s="477">
        <f t="shared" si="21"/>
        <v>29494356</v>
      </c>
      <c r="O78" s="477">
        <f t="shared" si="21"/>
        <v>-81588157</v>
      </c>
      <c r="P78" s="477">
        <f t="shared" si="21"/>
        <v>799589</v>
      </c>
      <c r="Q78" s="477">
        <f t="shared" si="21"/>
        <v>0</v>
      </c>
      <c r="R78" s="477">
        <f t="shared" si="21"/>
        <v>0</v>
      </c>
      <c r="S78" s="477">
        <f t="shared" si="21"/>
        <v>-19981638</v>
      </c>
      <c r="T78" s="477">
        <f t="shared" si="21"/>
        <v>-63875651</v>
      </c>
      <c r="U78" s="477">
        <f t="shared" si="21"/>
        <v>9585597</v>
      </c>
      <c r="V78" s="477">
        <f t="shared" si="21"/>
        <v>6710537</v>
      </c>
      <c r="W78" s="477">
        <f t="shared" si="21"/>
        <v>0</v>
      </c>
      <c r="X78" s="477">
        <f t="shared" ref="X78" si="27">X22-X50</f>
        <v>-118855367</v>
      </c>
    </row>
    <row r="79" spans="1:24" ht="18.75" customHeight="1">
      <c r="A79" s="335" t="s">
        <v>159</v>
      </c>
      <c r="B79" s="477">
        <f t="shared" si="7"/>
        <v>0</v>
      </c>
      <c r="C79" s="477">
        <f t="shared" si="21"/>
        <v>0</v>
      </c>
      <c r="D79" s="477">
        <f t="shared" si="21"/>
        <v>0</v>
      </c>
      <c r="E79" s="477">
        <f t="shared" si="21"/>
        <v>0</v>
      </c>
      <c r="F79" s="477">
        <f t="shared" si="21"/>
        <v>0</v>
      </c>
      <c r="G79" s="477">
        <f t="shared" si="21"/>
        <v>0</v>
      </c>
      <c r="H79" s="477">
        <f t="shared" si="21"/>
        <v>0</v>
      </c>
      <c r="I79" s="477">
        <f t="shared" si="21"/>
        <v>0</v>
      </c>
      <c r="J79" s="477">
        <f t="shared" si="21"/>
        <v>0</v>
      </c>
      <c r="K79" s="477">
        <f t="shared" si="21"/>
        <v>0</v>
      </c>
      <c r="L79" s="477">
        <f t="shared" si="21"/>
        <v>0</v>
      </c>
      <c r="M79" s="477">
        <f t="shared" si="21"/>
        <v>0</v>
      </c>
      <c r="N79" s="477">
        <f t="shared" si="21"/>
        <v>0</v>
      </c>
      <c r="O79" s="477">
        <f t="shared" si="21"/>
        <v>0</v>
      </c>
      <c r="P79" s="477">
        <f t="shared" si="21"/>
        <v>655278</v>
      </c>
      <c r="Q79" s="477">
        <f t="shared" si="21"/>
        <v>0</v>
      </c>
      <c r="R79" s="477">
        <f t="shared" si="21"/>
        <v>0</v>
      </c>
      <c r="S79" s="477">
        <f t="shared" si="21"/>
        <v>0</v>
      </c>
      <c r="T79" s="477">
        <f t="shared" si="21"/>
        <v>0</v>
      </c>
      <c r="U79" s="477">
        <f t="shared" si="21"/>
        <v>0</v>
      </c>
      <c r="V79" s="477">
        <f t="shared" si="21"/>
        <v>0</v>
      </c>
      <c r="W79" s="477">
        <f t="shared" si="21"/>
        <v>0</v>
      </c>
      <c r="X79" s="477">
        <f t="shared" ref="X79" si="28">X23-X51</f>
        <v>655278</v>
      </c>
    </row>
    <row r="80" spans="1:24" ht="18.75" customHeight="1">
      <c r="A80" s="335" t="s">
        <v>160</v>
      </c>
      <c r="B80" s="477">
        <f t="shared" si="7"/>
        <v>0</v>
      </c>
      <c r="C80" s="477">
        <f t="shared" si="21"/>
        <v>40856</v>
      </c>
      <c r="D80" s="477">
        <f t="shared" si="21"/>
        <v>0</v>
      </c>
      <c r="E80" s="477">
        <f t="shared" si="21"/>
        <v>0</v>
      </c>
      <c r="F80" s="477">
        <f t="shared" si="21"/>
        <v>0</v>
      </c>
      <c r="G80" s="477">
        <f t="shared" si="21"/>
        <v>0</v>
      </c>
      <c r="H80" s="477">
        <f t="shared" si="21"/>
        <v>0</v>
      </c>
      <c r="I80" s="477">
        <f t="shared" si="21"/>
        <v>0</v>
      </c>
      <c r="J80" s="477">
        <f t="shared" si="21"/>
        <v>0</v>
      </c>
      <c r="K80" s="477">
        <f t="shared" si="21"/>
        <v>0</v>
      </c>
      <c r="L80" s="477">
        <f t="shared" si="21"/>
        <v>0</v>
      </c>
      <c r="M80" s="477">
        <f t="shared" si="21"/>
        <v>0</v>
      </c>
      <c r="N80" s="477">
        <f t="shared" si="21"/>
        <v>8181052</v>
      </c>
      <c r="O80" s="477">
        <f t="shared" si="21"/>
        <v>-3554651</v>
      </c>
      <c r="P80" s="477">
        <f t="shared" si="21"/>
        <v>-127408</v>
      </c>
      <c r="Q80" s="477">
        <f t="shared" si="21"/>
        <v>0</v>
      </c>
      <c r="R80" s="477">
        <f t="shared" si="21"/>
        <v>0</v>
      </c>
      <c r="S80" s="477">
        <f t="shared" si="21"/>
        <v>0</v>
      </c>
      <c r="T80" s="477">
        <f t="shared" si="21"/>
        <v>0</v>
      </c>
      <c r="U80" s="477">
        <f t="shared" si="21"/>
        <v>0</v>
      </c>
      <c r="V80" s="477">
        <f t="shared" si="21"/>
        <v>0</v>
      </c>
      <c r="W80" s="477">
        <f t="shared" si="21"/>
        <v>0</v>
      </c>
      <c r="X80" s="477">
        <f t="shared" ref="X80" si="29">X24-X52</f>
        <v>4539849</v>
      </c>
    </row>
    <row r="81" spans="1:24" ht="18.75" customHeight="1">
      <c r="A81" s="335" t="s">
        <v>161</v>
      </c>
      <c r="B81" s="477">
        <f t="shared" si="7"/>
        <v>283492</v>
      </c>
      <c r="C81" s="477">
        <f t="shared" si="21"/>
        <v>0</v>
      </c>
      <c r="D81" s="477">
        <f t="shared" si="21"/>
        <v>0</v>
      </c>
      <c r="E81" s="477">
        <f t="shared" si="21"/>
        <v>0</v>
      </c>
      <c r="F81" s="477">
        <f t="shared" si="21"/>
        <v>0</v>
      </c>
      <c r="G81" s="477">
        <f t="shared" si="21"/>
        <v>0</v>
      </c>
      <c r="H81" s="477">
        <f t="shared" si="21"/>
        <v>0</v>
      </c>
      <c r="I81" s="477">
        <f t="shared" si="21"/>
        <v>0</v>
      </c>
      <c r="J81" s="477">
        <f t="shared" si="21"/>
        <v>0</v>
      </c>
      <c r="K81" s="477">
        <f t="shared" si="21"/>
        <v>0</v>
      </c>
      <c r="L81" s="477">
        <f t="shared" si="21"/>
        <v>0</v>
      </c>
      <c r="M81" s="477">
        <f t="shared" si="21"/>
        <v>0</v>
      </c>
      <c r="N81" s="477">
        <f t="shared" si="21"/>
        <v>133198</v>
      </c>
      <c r="O81" s="477">
        <f t="shared" si="21"/>
        <v>-3893798</v>
      </c>
      <c r="P81" s="477">
        <f t="shared" si="21"/>
        <v>-35790</v>
      </c>
      <c r="Q81" s="477">
        <f t="shared" si="21"/>
        <v>0</v>
      </c>
      <c r="R81" s="477">
        <f t="shared" si="21"/>
        <v>0</v>
      </c>
      <c r="S81" s="477">
        <f t="shared" si="21"/>
        <v>0</v>
      </c>
      <c r="T81" s="477">
        <f t="shared" si="21"/>
        <v>0</v>
      </c>
      <c r="U81" s="477">
        <f t="shared" si="21"/>
        <v>0</v>
      </c>
      <c r="V81" s="477">
        <f t="shared" si="21"/>
        <v>0</v>
      </c>
      <c r="W81" s="477">
        <f t="shared" si="21"/>
        <v>0</v>
      </c>
      <c r="X81" s="477">
        <f t="shared" ref="X81" si="30">X25-X53</f>
        <v>-3512898</v>
      </c>
    </row>
    <row r="82" spans="1:24" ht="18.75" customHeight="1" thickBot="1">
      <c r="A82" s="347" t="s">
        <v>162</v>
      </c>
      <c r="B82" s="478">
        <f t="shared" si="7"/>
        <v>-13418</v>
      </c>
      <c r="C82" s="478">
        <f t="shared" si="21"/>
        <v>0</v>
      </c>
      <c r="D82" s="478">
        <f t="shared" si="21"/>
        <v>0</v>
      </c>
      <c r="E82" s="478">
        <f t="shared" si="21"/>
        <v>0</v>
      </c>
      <c r="F82" s="478">
        <f t="shared" si="21"/>
        <v>0</v>
      </c>
      <c r="G82" s="478">
        <f t="shared" si="21"/>
        <v>0</v>
      </c>
      <c r="H82" s="478">
        <f t="shared" si="21"/>
        <v>0</v>
      </c>
      <c r="I82" s="478">
        <f t="shared" si="21"/>
        <v>0</v>
      </c>
      <c r="J82" s="478">
        <f t="shared" si="21"/>
        <v>0</v>
      </c>
      <c r="K82" s="478">
        <f t="shared" si="21"/>
        <v>0</v>
      </c>
      <c r="L82" s="478">
        <f t="shared" si="21"/>
        <v>0</v>
      </c>
      <c r="M82" s="478">
        <f t="shared" si="21"/>
        <v>0</v>
      </c>
      <c r="N82" s="478">
        <f t="shared" si="21"/>
        <v>-472300</v>
      </c>
      <c r="O82" s="478">
        <f t="shared" si="21"/>
        <v>-5639285</v>
      </c>
      <c r="P82" s="478">
        <f t="shared" si="21"/>
        <v>94292</v>
      </c>
      <c r="Q82" s="478">
        <f t="shared" si="21"/>
        <v>0</v>
      </c>
      <c r="R82" s="478">
        <f t="shared" si="21"/>
        <v>0</v>
      </c>
      <c r="S82" s="478">
        <f t="shared" si="21"/>
        <v>0</v>
      </c>
      <c r="T82" s="478">
        <f t="shared" si="21"/>
        <v>0</v>
      </c>
      <c r="U82" s="478">
        <f t="shared" si="21"/>
        <v>0</v>
      </c>
      <c r="V82" s="478">
        <f t="shared" si="21"/>
        <v>0</v>
      </c>
      <c r="W82" s="478">
        <f t="shared" si="21"/>
        <v>0</v>
      </c>
      <c r="X82" s="478">
        <f t="shared" ref="X82" si="31">X26-X54</f>
        <v>-6030711</v>
      </c>
    </row>
    <row r="83" spans="1:24" ht="18.75" customHeight="1">
      <c r="A83" s="338" t="s">
        <v>80</v>
      </c>
      <c r="B83" s="338">
        <f t="shared" ref="B83:X83" si="32">SUM(B60:B82)</f>
        <v>-1063909</v>
      </c>
      <c r="C83" s="338">
        <f t="shared" si="32"/>
        <v>40856</v>
      </c>
      <c r="D83" s="338">
        <f t="shared" si="32"/>
        <v>122860</v>
      </c>
      <c r="E83" s="338">
        <f t="shared" si="32"/>
        <v>0</v>
      </c>
      <c r="F83" s="338">
        <f t="shared" si="32"/>
        <v>4332506</v>
      </c>
      <c r="G83" s="338">
        <f t="shared" si="32"/>
        <v>2000</v>
      </c>
      <c r="H83" s="338">
        <f t="shared" si="32"/>
        <v>-960554</v>
      </c>
      <c r="I83" s="338">
        <f t="shared" si="32"/>
        <v>-4296727</v>
      </c>
      <c r="J83" s="338">
        <f t="shared" si="32"/>
        <v>-5269</v>
      </c>
      <c r="K83" s="338">
        <f t="shared" si="32"/>
        <v>-188367</v>
      </c>
      <c r="L83" s="338">
        <f t="shared" si="32"/>
        <v>-2007392</v>
      </c>
      <c r="M83" s="338">
        <f t="shared" si="32"/>
        <v>39327</v>
      </c>
      <c r="N83" s="338">
        <f t="shared" si="32"/>
        <v>546732154</v>
      </c>
      <c r="O83" s="338">
        <f t="shared" si="32"/>
        <v>-1071765550</v>
      </c>
      <c r="P83" s="338">
        <f t="shared" si="32"/>
        <v>1221583</v>
      </c>
      <c r="Q83" s="338">
        <f t="shared" si="32"/>
        <v>96892</v>
      </c>
      <c r="R83" s="338">
        <f t="shared" si="32"/>
        <v>0</v>
      </c>
      <c r="S83" s="338">
        <f t="shared" si="32"/>
        <v>151765146</v>
      </c>
      <c r="T83" s="338">
        <f t="shared" si="32"/>
        <v>-63875651</v>
      </c>
      <c r="U83" s="338">
        <f t="shared" si="32"/>
        <v>9585597</v>
      </c>
      <c r="V83" s="338">
        <f t="shared" si="32"/>
        <v>13976098</v>
      </c>
      <c r="W83" s="338">
        <f t="shared" si="32"/>
        <v>0</v>
      </c>
      <c r="X83" s="338">
        <f t="shared" si="32"/>
        <v>-416248400</v>
      </c>
    </row>
    <row r="85" spans="1:24" ht="15.75">
      <c r="A85" s="338" t="s">
        <v>360</v>
      </c>
    </row>
    <row r="87" spans="1:24" ht="18.75" customHeight="1">
      <c r="A87" s="335" t="s">
        <v>140</v>
      </c>
      <c r="B87" s="348">
        <f t="shared" ref="B87:B110" si="33">X60/X32</f>
        <v>-0.30364873613459759</v>
      </c>
    </row>
    <row r="88" spans="1:24" ht="18.75" customHeight="1">
      <c r="A88" s="335" t="s">
        <v>141</v>
      </c>
      <c r="B88" s="348">
        <f t="shared" si="33"/>
        <v>-0.15145275151592794</v>
      </c>
    </row>
    <row r="89" spans="1:24" ht="18.75" customHeight="1">
      <c r="A89" s="335" t="s">
        <v>142</v>
      </c>
      <c r="B89" s="348">
        <f t="shared" si="33"/>
        <v>8.6210020567783364E-3</v>
      </c>
    </row>
    <row r="90" spans="1:24" ht="18.75" customHeight="1">
      <c r="A90" s="335" t="s">
        <v>143</v>
      </c>
      <c r="B90" s="348">
        <f t="shared" si="33"/>
        <v>0.49503372954375746</v>
      </c>
    </row>
    <row r="91" spans="1:24" ht="18.75" customHeight="1">
      <c r="A91" s="335" t="s">
        <v>144</v>
      </c>
      <c r="B91" s="348">
        <f t="shared" si="33"/>
        <v>-7.1228549823714474E-2</v>
      </c>
    </row>
    <row r="92" spans="1:24" ht="18.75" customHeight="1">
      <c r="A92" s="335" t="s">
        <v>145</v>
      </c>
      <c r="B92" s="348">
        <f t="shared" si="33"/>
        <v>-7.388872862746039E-2</v>
      </c>
    </row>
    <row r="93" spans="1:24" ht="18.75" customHeight="1">
      <c r="A93" s="335" t="s">
        <v>146</v>
      </c>
      <c r="B93" s="348">
        <f t="shared" si="33"/>
        <v>-0.13156211265748632</v>
      </c>
    </row>
    <row r="94" spans="1:24" ht="18.75" customHeight="1">
      <c r="A94" s="335" t="s">
        <v>147</v>
      </c>
      <c r="B94" s="348">
        <f t="shared" si="33"/>
        <v>-0.19058765401316533</v>
      </c>
    </row>
    <row r="95" spans="1:24" ht="18.75" customHeight="1">
      <c r="A95" s="335" t="s">
        <v>148</v>
      </c>
      <c r="B95" s="348">
        <f t="shared" si="33"/>
        <v>-0.19695094107257319</v>
      </c>
    </row>
    <row r="96" spans="1:24" ht="18.75" customHeight="1">
      <c r="A96" s="335" t="s">
        <v>149</v>
      </c>
      <c r="B96" s="348">
        <f t="shared" si="33"/>
        <v>0.33976359821137841</v>
      </c>
    </row>
    <row r="97" spans="1:2" ht="18.75" customHeight="1">
      <c r="A97" s="335" t="s">
        <v>150</v>
      </c>
      <c r="B97" s="348">
        <f t="shared" si="33"/>
        <v>-0.42321548001434123</v>
      </c>
    </row>
    <row r="98" spans="1:2" ht="18.75" customHeight="1">
      <c r="A98" s="335" t="s">
        <v>151</v>
      </c>
      <c r="B98" s="348">
        <f t="shared" si="33"/>
        <v>-0.20520488349729599</v>
      </c>
    </row>
    <row r="99" spans="1:2" ht="18.75" customHeight="1">
      <c r="A99" s="335" t="s">
        <v>152</v>
      </c>
      <c r="B99" s="348">
        <f t="shared" si="33"/>
        <v>-0.18448165956047299</v>
      </c>
    </row>
    <row r="100" spans="1:2" ht="18.75" customHeight="1">
      <c r="A100" s="335" t="s">
        <v>153</v>
      </c>
      <c r="B100" s="348">
        <f t="shared" si="33"/>
        <v>0.19149896302759914</v>
      </c>
    </row>
    <row r="101" spans="1:2" ht="18.75" customHeight="1">
      <c r="A101" s="335" t="s">
        <v>154</v>
      </c>
      <c r="B101" s="348">
        <f t="shared" si="33"/>
        <v>-0.17338140000107521</v>
      </c>
    </row>
    <row r="102" spans="1:2" ht="18.75" customHeight="1">
      <c r="A102" s="335" t="s">
        <v>155</v>
      </c>
      <c r="B102" s="348">
        <f t="shared" si="33"/>
        <v>3.5475499252221342E-2</v>
      </c>
    </row>
    <row r="103" spans="1:2" ht="18.75" customHeight="1">
      <c r="A103" s="335" t="s">
        <v>156</v>
      </c>
      <c r="B103" s="348">
        <f t="shared" si="33"/>
        <v>-0.12320354938308005</v>
      </c>
    </row>
    <row r="104" spans="1:2" ht="18.75" customHeight="1">
      <c r="A104" s="335" t="s">
        <v>157</v>
      </c>
      <c r="B104" s="348">
        <f t="shared" si="33"/>
        <v>0.21703652420316732</v>
      </c>
    </row>
    <row r="105" spans="1:2" ht="18.75" customHeight="1">
      <c r="A105" s="335" t="s">
        <v>158</v>
      </c>
      <c r="B105" s="348">
        <f t="shared" si="33"/>
        <v>-9.5719029533982147E-2</v>
      </c>
    </row>
    <row r="106" spans="1:2" ht="18.75" customHeight="1">
      <c r="A106" s="335" t="s">
        <v>159</v>
      </c>
      <c r="B106" s="348">
        <f t="shared" si="33"/>
        <v>0.22212986745320387</v>
      </c>
    </row>
    <row r="107" spans="1:2" ht="18.75" customHeight="1">
      <c r="A107" s="335" t="s">
        <v>160</v>
      </c>
      <c r="B107" s="348">
        <f t="shared" si="33"/>
        <v>7.3116083728495429E-2</v>
      </c>
    </row>
    <row r="108" spans="1:2" ht="18.75" customHeight="1">
      <c r="A108" s="335" t="s">
        <v>161</v>
      </c>
      <c r="B108" s="348">
        <f t="shared" si="33"/>
        <v>-0.15484464923693267</v>
      </c>
    </row>
    <row r="109" spans="1:2" ht="18.75" customHeight="1" thickBot="1">
      <c r="A109" s="347" t="s">
        <v>162</v>
      </c>
      <c r="B109" s="495">
        <f t="shared" si="33"/>
        <v>-0.19823794150323168</v>
      </c>
    </row>
    <row r="110" spans="1:2" ht="18.75" customHeight="1">
      <c r="A110" s="338" t="s">
        <v>361</v>
      </c>
      <c r="B110" s="348">
        <f t="shared" si="33"/>
        <v>-3.4357872867802425E-2</v>
      </c>
    </row>
  </sheetData>
  <phoneticPr fontId="0" type="noConversion"/>
  <conditionalFormatting sqref="B87:B110">
    <cfRule type="cellIs" dxfId="1" priority="1" operator="greaterThan">
      <formula>0</formula>
    </cfRule>
    <cfRule type="cellIs" dxfId="0" priority="2" operator="lessThan">
      <formula>0</formula>
    </cfRule>
  </conditionalFormatting>
  <pageMargins left="0.5" right="0.25" top="1.03" bottom="0.16600000000000001" header="0.59" footer="0.5"/>
  <pageSetup scale="85" fitToWidth="3" fitToHeight="3" pageOrder="overThenDown" orientation="landscape" r:id="rId1"/>
  <headerFooter alignWithMargins="0">
    <oddFooter>&amp;L&amp;D&amp;C&amp;A&amp;R&amp;P of &amp;N</oddFooter>
  </headerFooter>
  <rowBreaks count="3" manualBreakCount="3">
    <brk id="28" max="21" man="1"/>
    <brk id="56" max="22" man="1"/>
    <brk id="84" max="21" man="1"/>
  </rowBreaks>
  <colBreaks count="1" manualBreakCount="1">
    <brk id="13" max="109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2">
    <tabColor rgb="FF92D050"/>
  </sheetPr>
  <dimension ref="A1:AJ31"/>
  <sheetViews>
    <sheetView workbookViewId="0">
      <selection activeCell="L30" sqref="L30"/>
    </sheetView>
  </sheetViews>
  <sheetFormatPr defaultRowHeight="12.75"/>
  <cols>
    <col min="1" max="1" width="10.7109375" customWidth="1"/>
    <col min="2" max="2" width="1.5703125" customWidth="1"/>
    <col min="3" max="3" width="18.7109375" bestFit="1" customWidth="1"/>
    <col min="4" max="4" width="3.7109375" customWidth="1"/>
    <col min="5" max="6" width="18.140625" bestFit="1" customWidth="1"/>
    <col min="7" max="7" width="3.7109375" customWidth="1"/>
    <col min="8" max="9" width="20" bestFit="1" customWidth="1"/>
    <col min="12" max="12" width="11" bestFit="1" customWidth="1"/>
  </cols>
  <sheetData>
    <row r="1" spans="1:36">
      <c r="A1" s="192" t="s">
        <v>423</v>
      </c>
    </row>
    <row r="3" spans="1:36">
      <c r="E3" s="452" t="s">
        <v>619</v>
      </c>
      <c r="F3" s="452" t="s">
        <v>619</v>
      </c>
      <c r="H3" s="452" t="s">
        <v>619</v>
      </c>
      <c r="I3" s="452" t="s">
        <v>619</v>
      </c>
    </row>
    <row r="4" spans="1:36">
      <c r="A4" s="193" t="s">
        <v>365</v>
      </c>
      <c r="B4" s="193"/>
      <c r="C4" s="387" t="s">
        <v>791</v>
      </c>
      <c r="D4" s="387"/>
      <c r="E4" s="387" t="s">
        <v>749</v>
      </c>
      <c r="F4" s="387" t="s">
        <v>789</v>
      </c>
      <c r="G4" s="387"/>
      <c r="H4" s="387" t="s">
        <v>748</v>
      </c>
      <c r="I4" s="387" t="s">
        <v>790</v>
      </c>
    </row>
    <row r="5" spans="1:36">
      <c r="A5" t="s">
        <v>140</v>
      </c>
      <c r="C5" s="453">
        <f>'MINERAL VALUE DETAIL'!X4</f>
        <v>16502142</v>
      </c>
      <c r="D5" s="453"/>
      <c r="E5" s="395">
        <v>737079882</v>
      </c>
      <c r="F5" s="395">
        <v>796225493</v>
      </c>
      <c r="G5" s="281"/>
      <c r="H5" s="395">
        <v>84222273</v>
      </c>
      <c r="I5" s="281">
        <f>'VALUATION DETAIL'!BQ10</f>
        <v>91066586</v>
      </c>
    </row>
    <row r="6" spans="1:36">
      <c r="A6" t="s">
        <v>141</v>
      </c>
      <c r="C6" s="453">
        <f>'MINERAL VALUE DETAIL'!X5</f>
        <v>82345182</v>
      </c>
      <c r="D6" s="453"/>
      <c r="E6" s="395">
        <v>220995138</v>
      </c>
      <c r="F6" s="395">
        <v>221862195</v>
      </c>
      <c r="G6" s="281"/>
      <c r="H6" s="395">
        <v>25076728</v>
      </c>
      <c r="I6" s="281">
        <f>'VALUATION DETAIL'!BQ11</f>
        <v>25261145</v>
      </c>
      <c r="N6">
        <v>84222273</v>
      </c>
      <c r="O6">
        <v>25076728</v>
      </c>
      <c r="P6">
        <v>195666700</v>
      </c>
      <c r="Q6">
        <v>169569561</v>
      </c>
      <c r="R6">
        <v>173482282</v>
      </c>
      <c r="S6">
        <v>62673621</v>
      </c>
      <c r="T6">
        <v>26263138</v>
      </c>
      <c r="U6">
        <v>115916927</v>
      </c>
      <c r="V6">
        <v>13308355</v>
      </c>
      <c r="W6">
        <v>8046149</v>
      </c>
      <c r="X6">
        <v>178539343</v>
      </c>
      <c r="Y6">
        <v>75099352</v>
      </c>
      <c r="Z6">
        <v>75244848</v>
      </c>
      <c r="AA6">
        <v>90617988</v>
      </c>
      <c r="AB6">
        <v>24135316</v>
      </c>
      <c r="AC6">
        <v>89270865</v>
      </c>
      <c r="AD6">
        <v>25406857</v>
      </c>
      <c r="AE6">
        <v>7731891</v>
      </c>
      <c r="AF6">
        <v>226301265</v>
      </c>
      <c r="AG6">
        <v>12366259</v>
      </c>
      <c r="AH6">
        <v>61439837</v>
      </c>
      <c r="AI6">
        <v>12491357</v>
      </c>
      <c r="AJ6">
        <v>53709133</v>
      </c>
    </row>
    <row r="7" spans="1:36">
      <c r="A7" t="s">
        <v>142</v>
      </c>
      <c r="C7" s="453">
        <f>'MINERAL VALUE DETAIL'!X6</f>
        <v>3830460043</v>
      </c>
      <c r="D7" s="453"/>
      <c r="E7" s="395">
        <v>1707648682</v>
      </c>
      <c r="F7" s="395">
        <v>1655356885</v>
      </c>
      <c r="G7" s="281"/>
      <c r="H7" s="395">
        <v>195666700</v>
      </c>
      <c r="I7" s="281">
        <f>'VALUATION DETAIL'!BQ12</f>
        <v>189710389</v>
      </c>
    </row>
    <row r="8" spans="1:36">
      <c r="A8" t="s">
        <v>143</v>
      </c>
      <c r="C8" s="453">
        <f>'MINERAL VALUE DETAIL'!X7</f>
        <v>253900762</v>
      </c>
      <c r="D8" s="453"/>
      <c r="E8" s="395">
        <v>1479164969</v>
      </c>
      <c r="F8" s="395">
        <v>1565995548</v>
      </c>
      <c r="G8" s="281"/>
      <c r="H8" s="395">
        <v>169569561</v>
      </c>
      <c r="I8" s="281">
        <f>'VALUATION DETAIL'!BQ13</f>
        <v>179745646</v>
      </c>
    </row>
    <row r="9" spans="1:36">
      <c r="A9" t="s">
        <v>144</v>
      </c>
      <c r="C9" s="453">
        <f>'MINERAL VALUE DETAIL'!X8</f>
        <v>2891873279</v>
      </c>
      <c r="D9" s="453"/>
      <c r="E9" s="395">
        <v>1511133431</v>
      </c>
      <c r="F9" s="395">
        <v>1566131821</v>
      </c>
      <c r="G9" s="281"/>
      <c r="H9" s="395">
        <v>173482282</v>
      </c>
      <c r="I9" s="281">
        <f>'VALUATION DETAIL'!BQ14</f>
        <v>179899190</v>
      </c>
      <c r="N9">
        <v>84222273</v>
      </c>
    </row>
    <row r="10" spans="1:36">
      <c r="A10" t="s">
        <v>145</v>
      </c>
      <c r="C10" s="453">
        <f>'MINERAL VALUE DETAIL'!X9</f>
        <v>74687177</v>
      </c>
      <c r="D10" s="453"/>
      <c r="E10" s="395">
        <v>546830502</v>
      </c>
      <c r="F10" s="395">
        <v>563433239</v>
      </c>
      <c r="G10" s="281"/>
      <c r="H10" s="395">
        <v>62673621</v>
      </c>
      <c r="I10" s="281">
        <f>'VALUATION DETAIL'!BQ15</f>
        <v>64613027</v>
      </c>
      <c r="N10">
        <v>25076728</v>
      </c>
    </row>
    <row r="11" spans="1:36">
      <c r="A11" t="s">
        <v>146</v>
      </c>
      <c r="C11" s="453">
        <f>'MINERAL VALUE DETAIL'!X10</f>
        <v>173091889</v>
      </c>
      <c r="D11" s="453"/>
      <c r="E11" s="395">
        <v>234804499</v>
      </c>
      <c r="F11" s="395">
        <v>231075680</v>
      </c>
      <c r="G11" s="281"/>
      <c r="H11" s="395">
        <v>26263138</v>
      </c>
      <c r="I11" s="281">
        <f>'VALUATION DETAIL'!BQ16</f>
        <v>25962508</v>
      </c>
      <c r="N11">
        <v>195666700</v>
      </c>
    </row>
    <row r="12" spans="1:36">
      <c r="A12" t="s">
        <v>147</v>
      </c>
      <c r="C12" s="453">
        <f>'MINERAL VALUE DETAIL'!X11</f>
        <v>1765971</v>
      </c>
      <c r="D12" s="453"/>
      <c r="E12" s="395">
        <v>1010562596</v>
      </c>
      <c r="F12" s="395">
        <v>1075197997</v>
      </c>
      <c r="G12" s="281"/>
      <c r="H12" s="395">
        <v>115916927</v>
      </c>
      <c r="I12" s="281">
        <f>'VALUATION DETAIL'!BQ17</f>
        <v>123461651</v>
      </c>
      <c r="N12">
        <v>169569561</v>
      </c>
    </row>
    <row r="13" spans="1:36">
      <c r="A13" t="s">
        <v>148</v>
      </c>
      <c r="C13" s="453">
        <f>'MINERAL VALUE DETAIL'!X12</f>
        <v>79761326</v>
      </c>
      <c r="D13" s="453"/>
      <c r="E13" s="395">
        <v>116677039</v>
      </c>
      <c r="F13" s="395">
        <v>121697213</v>
      </c>
      <c r="G13" s="281"/>
      <c r="H13" s="395">
        <v>13308355</v>
      </c>
      <c r="I13" s="281">
        <f>'VALUATION DETAIL'!BQ18</f>
        <v>13897782</v>
      </c>
      <c r="N13">
        <v>173482282</v>
      </c>
    </row>
    <row r="14" spans="1:36">
      <c r="A14" t="s">
        <v>149</v>
      </c>
      <c r="C14" s="453">
        <f>'MINERAL VALUE DETAIL'!X13</f>
        <v>285181486</v>
      </c>
      <c r="D14" s="453"/>
      <c r="E14" s="395">
        <v>71684933</v>
      </c>
      <c r="F14" s="395">
        <v>83742294</v>
      </c>
      <c r="G14" s="281"/>
      <c r="H14" s="395">
        <v>8046149</v>
      </c>
      <c r="I14" s="281">
        <f>'VALUATION DETAIL'!BQ19</f>
        <v>9433268</v>
      </c>
      <c r="N14">
        <v>62673621</v>
      </c>
    </row>
    <row r="15" spans="1:36">
      <c r="A15" t="s">
        <v>150</v>
      </c>
      <c r="C15" s="453">
        <f>'MINERAL VALUE DETAIL'!X14</f>
        <v>479995728</v>
      </c>
      <c r="D15" s="453"/>
      <c r="E15" s="395">
        <v>1572666203</v>
      </c>
      <c r="F15" s="395">
        <v>1610121714</v>
      </c>
      <c r="G15" s="281"/>
      <c r="H15" s="395">
        <v>178539343</v>
      </c>
      <c r="I15" s="281">
        <f>'VALUATION DETAIL'!BQ20</f>
        <v>183006277</v>
      </c>
      <c r="N15">
        <v>26263138</v>
      </c>
    </row>
    <row r="16" spans="1:36">
      <c r="A16" t="s">
        <v>151</v>
      </c>
      <c r="C16" s="453">
        <f>'MINERAL VALUE DETAIL'!X15</f>
        <v>135012158</v>
      </c>
      <c r="D16" s="453"/>
      <c r="E16" s="395">
        <v>659374246</v>
      </c>
      <c r="F16" s="395">
        <v>660664952</v>
      </c>
      <c r="G16" s="281"/>
      <c r="H16" s="395">
        <v>75099352</v>
      </c>
      <c r="I16" s="281">
        <f>'VALUATION DETAIL'!BQ21</f>
        <v>75397359</v>
      </c>
      <c r="N16">
        <v>115916927</v>
      </c>
    </row>
    <row r="17" spans="1:14">
      <c r="A17" t="s">
        <v>152</v>
      </c>
      <c r="C17" s="453">
        <f>'MINERAL VALUE DETAIL'!X16</f>
        <v>240873177</v>
      </c>
      <c r="D17" s="453"/>
      <c r="E17" s="395">
        <v>666722203</v>
      </c>
      <c r="F17" s="395">
        <v>693694162</v>
      </c>
      <c r="G17" s="281"/>
      <c r="H17" s="395">
        <v>75244848</v>
      </c>
      <c r="I17" s="281">
        <f>'VALUATION DETAIL'!BQ22</f>
        <v>78425293</v>
      </c>
      <c r="N17">
        <v>13308355</v>
      </c>
    </row>
    <row r="18" spans="1:14">
      <c r="A18" t="s">
        <v>153</v>
      </c>
      <c r="C18" s="453">
        <f>'MINERAL VALUE DETAIL'!X17</f>
        <v>96637504</v>
      </c>
      <c r="D18" s="453"/>
      <c r="E18" s="395">
        <v>788745994</v>
      </c>
      <c r="F18" s="395">
        <v>844175266</v>
      </c>
      <c r="G18" s="281"/>
      <c r="H18" s="395">
        <v>90617988</v>
      </c>
      <c r="I18" s="281">
        <f>'VALUATION DETAIL'!BQ23</f>
        <v>97014902</v>
      </c>
      <c r="N18">
        <v>8046149</v>
      </c>
    </row>
    <row r="19" spans="1:14">
      <c r="A19" t="s">
        <v>154</v>
      </c>
      <c r="C19" s="453">
        <f>'MINERAL VALUE DETAIL'!X18</f>
        <v>216339726</v>
      </c>
      <c r="D19" s="453"/>
      <c r="E19" s="395">
        <v>214376127</v>
      </c>
      <c r="F19" s="395">
        <v>219947797</v>
      </c>
      <c r="G19" s="281"/>
      <c r="H19" s="395">
        <v>24135316</v>
      </c>
      <c r="I19" s="281">
        <f>'VALUATION DETAIL'!BQ24</f>
        <v>24845433</v>
      </c>
      <c r="N19">
        <v>178539343</v>
      </c>
    </row>
    <row r="20" spans="1:14">
      <c r="A20" t="s">
        <v>155</v>
      </c>
      <c r="C20" s="453">
        <f>'MINERAL VALUE DETAIL'!X19</f>
        <v>3342751</v>
      </c>
      <c r="D20" s="453"/>
      <c r="E20" s="395">
        <v>778803287</v>
      </c>
      <c r="F20" s="395">
        <v>821231103</v>
      </c>
      <c r="G20" s="281"/>
      <c r="H20" s="395">
        <v>89270865</v>
      </c>
      <c r="I20" s="281">
        <f>'VALUATION DETAIL'!BQ25</f>
        <v>94007020</v>
      </c>
      <c r="N20">
        <v>75099352</v>
      </c>
    </row>
    <row r="21" spans="1:14">
      <c r="A21" t="s">
        <v>156</v>
      </c>
      <c r="C21" s="453">
        <f>'MINERAL VALUE DETAIL'!X20</f>
        <v>1486910</v>
      </c>
      <c r="D21" s="453"/>
      <c r="E21" s="395">
        <v>226685735</v>
      </c>
      <c r="F21" s="395">
        <v>213696071</v>
      </c>
      <c r="G21" s="281"/>
      <c r="H21" s="395">
        <v>25406857</v>
      </c>
      <c r="I21" s="281">
        <f>'VALUATION DETAIL'!BQ26</f>
        <v>24015122</v>
      </c>
      <c r="N21">
        <v>75244848</v>
      </c>
    </row>
    <row r="22" spans="1:14">
      <c r="A22" t="s">
        <v>157</v>
      </c>
      <c r="C22" s="453">
        <f>'MINERAL VALUE DETAIL'!X21</f>
        <v>1598918790</v>
      </c>
      <c r="D22" s="453"/>
      <c r="E22" s="395">
        <v>69157097</v>
      </c>
      <c r="F22" s="395">
        <v>68741292</v>
      </c>
      <c r="G22" s="281"/>
      <c r="H22" s="395">
        <v>7731891</v>
      </c>
      <c r="I22" s="281">
        <f>'VALUATION DETAIL'!BQ27</f>
        <v>7700330</v>
      </c>
      <c r="N22">
        <v>90617988</v>
      </c>
    </row>
    <row r="23" spans="1:14">
      <c r="A23" t="s">
        <v>158</v>
      </c>
      <c r="C23" s="453">
        <f>'MINERAL VALUE DETAIL'!X22</f>
        <v>1122855582</v>
      </c>
      <c r="D23" s="453"/>
      <c r="E23" s="395">
        <v>1975528784</v>
      </c>
      <c r="F23" s="395">
        <v>2097892446</v>
      </c>
      <c r="G23" s="281"/>
      <c r="H23" s="395">
        <v>226301265</v>
      </c>
      <c r="I23" s="281">
        <f>'VALUATION DETAIL'!BQ28</f>
        <v>240576923</v>
      </c>
      <c r="N23">
        <v>24135316</v>
      </c>
    </row>
    <row r="24" spans="1:14">
      <c r="A24" t="s">
        <v>159</v>
      </c>
      <c r="C24" s="453">
        <f>'MINERAL VALUE DETAIL'!X23</f>
        <v>3605255</v>
      </c>
      <c r="D24" s="453"/>
      <c r="E24" s="395">
        <v>113187829</v>
      </c>
      <c r="F24" s="395">
        <v>97745843</v>
      </c>
      <c r="G24" s="281"/>
      <c r="H24" s="395">
        <v>12366259</v>
      </c>
      <c r="I24" s="281">
        <f>'VALUATION DETAIL'!BQ29</f>
        <v>10623595</v>
      </c>
      <c r="N24">
        <v>89270865</v>
      </c>
    </row>
    <row r="25" spans="1:14">
      <c r="A25" t="s">
        <v>160</v>
      </c>
      <c r="C25" s="453">
        <f>'MINERAL VALUE DETAIL'!X24</f>
        <v>66630825</v>
      </c>
      <c r="D25" s="453"/>
      <c r="E25" s="395">
        <v>540985533</v>
      </c>
      <c r="F25" s="395">
        <v>562602653</v>
      </c>
      <c r="G25" s="281"/>
      <c r="H25" s="395">
        <v>61439837</v>
      </c>
      <c r="I25" s="281">
        <f>'VALUATION DETAIL'!BQ30</f>
        <v>64105964</v>
      </c>
      <c r="N25">
        <v>25406857</v>
      </c>
    </row>
    <row r="26" spans="1:14">
      <c r="A26" t="s">
        <v>161</v>
      </c>
      <c r="C26" s="453">
        <f>'MINERAL VALUE DETAIL'!X25</f>
        <v>19173698</v>
      </c>
      <c r="D26" s="453"/>
      <c r="E26" s="395">
        <v>110243534</v>
      </c>
      <c r="F26" s="395">
        <v>114124832</v>
      </c>
      <c r="G26" s="281"/>
      <c r="H26" s="395">
        <v>12491357</v>
      </c>
      <c r="I26" s="281">
        <f>'VALUATION DETAIL'!BQ31</f>
        <v>12948382</v>
      </c>
      <c r="N26">
        <v>7731891</v>
      </c>
    </row>
    <row r="27" spans="1:14">
      <c r="A27" s="191" t="s">
        <v>162</v>
      </c>
      <c r="B27" s="191"/>
      <c r="C27" s="454">
        <f>'MINERAL VALUE DETAIL'!X26</f>
        <v>24390867</v>
      </c>
      <c r="D27" s="454"/>
      <c r="E27" s="396">
        <v>468102902</v>
      </c>
      <c r="F27" s="396">
        <v>472603648</v>
      </c>
      <c r="G27" s="388"/>
      <c r="H27" s="396">
        <v>53709133</v>
      </c>
      <c r="I27" s="388">
        <f>'VALUATION DETAIL'!BQ32</f>
        <v>54220102</v>
      </c>
      <c r="N27">
        <v>226301265</v>
      </c>
    </row>
    <row r="28" spans="1:14">
      <c r="A28" s="192" t="s">
        <v>359</v>
      </c>
      <c r="B28" s="192"/>
      <c r="C28" s="489">
        <f>SUM(C5:C27)</f>
        <v>11698832228</v>
      </c>
      <c r="D28" s="389"/>
      <c r="E28" s="489">
        <f>SUM(E5:E27)</f>
        <v>15821161145</v>
      </c>
      <c r="F28" s="489">
        <f>SUM(F5:F27)</f>
        <v>16357960144</v>
      </c>
      <c r="G28" s="389"/>
      <c r="H28" s="489">
        <f>SUM(H5:H27)</f>
        <v>1806580045</v>
      </c>
      <c r="I28" s="489">
        <f>SUM(I5:I27)</f>
        <v>1869937894</v>
      </c>
      <c r="N28">
        <v>12366259</v>
      </c>
    </row>
    <row r="29" spans="1:14">
      <c r="N29">
        <v>61439837</v>
      </c>
    </row>
    <row r="30" spans="1:14">
      <c r="N30">
        <v>12491357</v>
      </c>
    </row>
    <row r="31" spans="1:14">
      <c r="N31">
        <v>53709133</v>
      </c>
    </row>
  </sheetData>
  <phoneticPr fontId="2" type="noConversion"/>
  <pageMargins left="0.75" right="0.75" top="1" bottom="1" header="0.5" footer="0.5"/>
  <pageSetup orientation="landscape" r:id="rId1"/>
  <headerFooter alignWithMargins="0">
    <oddFooter>&amp;C&amp;A&amp;R&amp;P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3">
    <tabColor rgb="FF92D050"/>
  </sheetPr>
  <dimension ref="A1:E30"/>
  <sheetViews>
    <sheetView workbookViewId="0">
      <selection activeCell="B7" sqref="B7:B29"/>
    </sheetView>
  </sheetViews>
  <sheetFormatPr defaultColWidth="9.140625" defaultRowHeight="15.75"/>
  <cols>
    <col min="1" max="1" width="11.85546875" style="78" bestFit="1" customWidth="1"/>
    <col min="2" max="2" width="16.7109375" style="78" customWidth="1"/>
    <col min="3" max="3" width="17.7109375" style="78" bestFit="1" customWidth="1"/>
    <col min="4" max="4" width="17.42578125" style="78" bestFit="1" customWidth="1"/>
    <col min="5" max="5" width="10.7109375" style="78" bestFit="1" customWidth="1"/>
    <col min="6" max="16384" width="9.140625" style="78"/>
  </cols>
  <sheetData>
    <row r="1" spans="1:5">
      <c r="A1" s="186" t="s">
        <v>375</v>
      </c>
    </row>
    <row r="2" spans="1:5">
      <c r="A2" s="186"/>
    </row>
    <row r="3" spans="1:5">
      <c r="A3" s="186"/>
    </row>
    <row r="4" spans="1:5">
      <c r="B4" s="236">
        <v>2025</v>
      </c>
      <c r="C4" s="236">
        <v>2026</v>
      </c>
    </row>
    <row r="5" spans="1:5">
      <c r="B5" s="186" t="s">
        <v>3</v>
      </c>
      <c r="C5" s="186" t="s">
        <v>3</v>
      </c>
    </row>
    <row r="6" spans="1:5">
      <c r="B6" s="187" t="s">
        <v>7</v>
      </c>
      <c r="C6" s="187" t="s">
        <v>7</v>
      </c>
      <c r="D6" s="187" t="s">
        <v>219</v>
      </c>
      <c r="E6" s="187" t="s">
        <v>56</v>
      </c>
    </row>
    <row r="7" spans="1:5">
      <c r="A7" s="186" t="s">
        <v>140</v>
      </c>
      <c r="B7" s="401">
        <v>668147949</v>
      </c>
      <c r="C7" s="384">
        <f ca="1">'VALUATION DETAIL'!CA10</f>
        <v>743583833</v>
      </c>
      <c r="D7" s="271">
        <f t="shared" ref="D7:D29" ca="1" si="0">C7-B7</f>
        <v>75435884</v>
      </c>
      <c r="E7" s="269">
        <f ca="1">(C7-B7)/B7</f>
        <v>0.11290296425051213</v>
      </c>
    </row>
    <row r="8" spans="1:5">
      <c r="A8" s="186" t="s">
        <v>141</v>
      </c>
      <c r="B8" s="401">
        <v>259078150</v>
      </c>
      <c r="C8" s="384">
        <f ca="1">'VALUATION DETAIL'!CA11</f>
        <v>254950671</v>
      </c>
      <c r="D8" s="271">
        <f t="shared" ca="1" si="0"/>
        <v>-4127479</v>
      </c>
      <c r="E8" s="269">
        <f t="shared" ref="E8:E29" ca="1" si="1">(C8-B8)/B8</f>
        <v>-1.5931405253588542E-2</v>
      </c>
    </row>
    <row r="9" spans="1:5">
      <c r="A9" s="186" t="s">
        <v>142</v>
      </c>
      <c r="B9" s="401">
        <v>4840295046</v>
      </c>
      <c r="C9" s="384">
        <f ca="1">'VALUATION DETAIL'!CA12</f>
        <v>4891530621</v>
      </c>
      <c r="D9" s="271">
        <f t="shared" ca="1" si="0"/>
        <v>51235575</v>
      </c>
      <c r="E9" s="269">
        <f t="shared" ca="1" si="1"/>
        <v>1.05852173293322E-2</v>
      </c>
    </row>
    <row r="10" spans="1:5">
      <c r="A10" s="186" t="s">
        <v>143</v>
      </c>
      <c r="B10" s="401">
        <v>710601836</v>
      </c>
      <c r="C10" s="384">
        <f ca="1">'VALUATION DETAIL'!CA13</f>
        <v>826716152</v>
      </c>
      <c r="D10" s="271">
        <f t="shared" ca="1" si="0"/>
        <v>116114316</v>
      </c>
      <c r="E10" s="269">
        <f t="shared" ca="1" si="1"/>
        <v>0.16340278073810099</v>
      </c>
    </row>
    <row r="11" spans="1:5">
      <c r="A11" s="186" t="s">
        <v>144</v>
      </c>
      <c r="B11" s="401">
        <v>3818204902</v>
      </c>
      <c r="C11" s="384">
        <f ca="1">'VALUATION DETAIL'!CA14</f>
        <v>3608882530</v>
      </c>
      <c r="D11" s="271">
        <f t="shared" ca="1" si="0"/>
        <v>-209322372</v>
      </c>
      <c r="E11" s="269">
        <f t="shared" ca="1" si="1"/>
        <v>-5.4822194558064606E-2</v>
      </c>
    </row>
    <row r="12" spans="1:5">
      <c r="A12" s="186" t="s">
        <v>145</v>
      </c>
      <c r="B12" s="401">
        <v>283281888</v>
      </c>
      <c r="C12" s="384">
        <f ca="1">'VALUATION DETAIL'!CA15</f>
        <v>292797049</v>
      </c>
      <c r="D12" s="271">
        <f t="shared" ca="1" si="0"/>
        <v>9515161</v>
      </c>
      <c r="E12" s="269">
        <f t="shared" ca="1" si="1"/>
        <v>3.3589019994105657E-2</v>
      </c>
    </row>
    <row r="13" spans="1:5">
      <c r="A13" s="186" t="s">
        <v>146</v>
      </c>
      <c r="B13" s="401">
        <v>696250090</v>
      </c>
      <c r="C13" s="384">
        <f ca="1">'VALUATION DETAIL'!CA16</f>
        <v>729810318</v>
      </c>
      <c r="D13" s="271">
        <f t="shared" ca="1" si="0"/>
        <v>33560228</v>
      </c>
      <c r="E13" s="269">
        <f t="shared" ca="1" si="1"/>
        <v>4.8201398437162139E-2</v>
      </c>
    </row>
    <row r="14" spans="1:5">
      <c r="A14" s="186" t="s">
        <v>147</v>
      </c>
      <c r="B14" s="401">
        <v>281671517</v>
      </c>
      <c r="C14" s="384">
        <f ca="1">'VALUATION DETAIL'!CA17</f>
        <v>301059822</v>
      </c>
      <c r="D14" s="271">
        <f t="shared" ca="1" si="0"/>
        <v>19388305</v>
      </c>
      <c r="E14" s="269">
        <f t="shared" ca="1" si="1"/>
        <v>6.8833033621926346E-2</v>
      </c>
    </row>
    <row r="15" spans="1:5">
      <c r="A15" s="186" t="s">
        <v>148</v>
      </c>
      <c r="B15" s="401">
        <v>172046734</v>
      </c>
      <c r="C15" s="384">
        <f ca="1">'VALUATION DETAIL'!CA18</f>
        <v>156277305</v>
      </c>
      <c r="D15" s="271">
        <f t="shared" ca="1" si="0"/>
        <v>-15769429</v>
      </c>
      <c r="E15" s="269">
        <f t="shared" ca="1" si="1"/>
        <v>-9.1657822461192431E-2</v>
      </c>
    </row>
    <row r="16" spans="1:5">
      <c r="A16" s="186" t="s">
        <v>149</v>
      </c>
      <c r="B16" s="401">
        <v>423546015</v>
      </c>
      <c r="C16" s="384">
        <f ca="1">'VALUATION DETAIL'!CA19</f>
        <v>504386646</v>
      </c>
      <c r="D16" s="271">
        <f t="shared" ca="1" si="0"/>
        <v>80840631</v>
      </c>
      <c r="E16" s="269">
        <f t="shared" ca="1" si="1"/>
        <v>0.19086622972948997</v>
      </c>
    </row>
    <row r="17" spans="1:5">
      <c r="A17" s="186" t="s">
        <v>150</v>
      </c>
      <c r="B17" s="401">
        <v>2710697112</v>
      </c>
      <c r="C17" s="384">
        <f ca="1">'VALUATION DETAIL'!CA20</f>
        <v>2596462043</v>
      </c>
      <c r="D17" s="271">
        <f t="shared" ca="1" si="0"/>
        <v>-114235069</v>
      </c>
      <c r="E17" s="269">
        <f t="shared" ca="1" si="1"/>
        <v>-4.2142321432480284E-2</v>
      </c>
    </row>
    <row r="18" spans="1:5">
      <c r="A18" s="186" t="s">
        <v>151</v>
      </c>
      <c r="B18" s="401">
        <v>904718671</v>
      </c>
      <c r="C18" s="384">
        <f ca="1">'VALUATION DETAIL'!CA21</f>
        <v>942702038</v>
      </c>
      <c r="D18" s="271">
        <f t="shared" ca="1" si="0"/>
        <v>37983367</v>
      </c>
      <c r="E18" s="269">
        <f t="shared" ca="1" si="1"/>
        <v>4.1983622332029888E-2</v>
      </c>
    </row>
    <row r="19" spans="1:5">
      <c r="A19" s="186" t="s">
        <v>152</v>
      </c>
      <c r="B19" s="401">
        <v>1424308252</v>
      </c>
      <c r="C19" s="384">
        <f ca="1">'VALUATION DETAIL'!CA22</f>
        <v>1480347346</v>
      </c>
      <c r="D19" s="271">
        <f t="shared" ca="1" si="0"/>
        <v>56039094</v>
      </c>
      <c r="E19" s="269">
        <f t="shared" ca="1" si="1"/>
        <v>3.9344779419279809E-2</v>
      </c>
    </row>
    <row r="20" spans="1:5">
      <c r="A20" s="186" t="s">
        <v>153</v>
      </c>
      <c r="B20" s="401">
        <v>208614908</v>
      </c>
      <c r="C20" s="384">
        <f ca="1">'VALUATION DETAIL'!CA23</f>
        <v>230911022</v>
      </c>
      <c r="D20" s="271">
        <f t="shared" ca="1" si="0"/>
        <v>22296114</v>
      </c>
      <c r="E20" s="269">
        <f t="shared" ca="1" si="1"/>
        <v>0.10687689683232035</v>
      </c>
    </row>
    <row r="21" spans="1:5">
      <c r="A21" s="186" t="s">
        <v>154</v>
      </c>
      <c r="B21" s="401">
        <v>851601842</v>
      </c>
      <c r="C21" s="384">
        <f ca="1">'VALUATION DETAIL'!CA24</f>
        <v>870322689</v>
      </c>
      <c r="D21" s="271">
        <f t="shared" ca="1" si="0"/>
        <v>18720847</v>
      </c>
      <c r="E21" s="269">
        <f t="shared" ca="1" si="1"/>
        <v>2.1983098293956015E-2</v>
      </c>
    </row>
    <row r="22" spans="1:5">
      <c r="A22" s="186" t="s">
        <v>155</v>
      </c>
      <c r="B22" s="401">
        <v>222807514</v>
      </c>
      <c r="C22" s="384">
        <f ca="1">'VALUATION DETAIL'!CA25</f>
        <v>240302066</v>
      </c>
      <c r="D22" s="271">
        <f t="shared" ca="1" si="0"/>
        <v>17494552</v>
      </c>
      <c r="E22" s="269">
        <f t="shared" ca="1" si="1"/>
        <v>7.8518680478612587E-2</v>
      </c>
    </row>
    <row r="23" spans="1:5">
      <c r="A23" s="186" t="s">
        <v>156</v>
      </c>
      <c r="B23" s="401">
        <v>622875881</v>
      </c>
      <c r="C23" s="384">
        <f ca="1">'VALUATION DETAIL'!CA26</f>
        <v>682953292</v>
      </c>
      <c r="D23" s="271">
        <f t="shared" ca="1" si="0"/>
        <v>60077411</v>
      </c>
      <c r="E23" s="269">
        <f t="shared" ca="1" si="1"/>
        <v>9.6451657276483943E-2</v>
      </c>
    </row>
    <row r="24" spans="1:5">
      <c r="A24" s="186" t="s">
        <v>157</v>
      </c>
      <c r="B24" s="401">
        <v>1725207173</v>
      </c>
      <c r="C24" s="384">
        <f ca="1">'VALUATION DETAIL'!CA27</f>
        <v>2038053268</v>
      </c>
      <c r="D24" s="271">
        <f t="shared" ca="1" si="0"/>
        <v>312846095</v>
      </c>
      <c r="E24" s="269">
        <f t="shared" ca="1" si="1"/>
        <v>0.18133827629291918</v>
      </c>
    </row>
    <row r="25" spans="1:5">
      <c r="A25" s="186" t="s">
        <v>158</v>
      </c>
      <c r="B25" s="271">
        <v>2318423330</v>
      </c>
      <c r="C25" s="384">
        <f ca="1">'VALUATION DETAIL'!CA28</f>
        <v>2270371479</v>
      </c>
      <c r="D25" s="271">
        <f t="shared" ca="1" si="0"/>
        <v>-48051851</v>
      </c>
      <c r="E25" s="269">
        <f t="shared" ca="1" si="1"/>
        <v>-2.0726090174394508E-2</v>
      </c>
    </row>
    <row r="26" spans="1:5">
      <c r="A26" s="186" t="s">
        <v>159</v>
      </c>
      <c r="B26" s="401">
        <v>3805454431</v>
      </c>
      <c r="C26" s="384">
        <f ca="1">'VALUATION DETAIL'!CA29</f>
        <v>4111038965</v>
      </c>
      <c r="D26" s="271">
        <f t="shared" ca="1" si="0"/>
        <v>305584534</v>
      </c>
      <c r="E26" s="269">
        <f t="shared" ca="1" si="1"/>
        <v>8.0301719424268156E-2</v>
      </c>
    </row>
    <row r="27" spans="1:5">
      <c r="A27" s="186" t="s">
        <v>160</v>
      </c>
      <c r="B27" s="401">
        <v>380394438</v>
      </c>
      <c r="C27" s="384">
        <f ca="1">'VALUATION DETAIL'!CA30</f>
        <v>417053309</v>
      </c>
      <c r="D27" s="271">
        <f t="shared" ca="1" si="0"/>
        <v>36658871</v>
      </c>
      <c r="E27" s="269">
        <f t="shared" ca="1" si="1"/>
        <v>9.6370680898336378E-2</v>
      </c>
    </row>
    <row r="28" spans="1:5">
      <c r="A28" s="186" t="s">
        <v>161</v>
      </c>
      <c r="B28" s="401">
        <v>153306273</v>
      </c>
      <c r="C28" s="384">
        <f ca="1">'VALUATION DETAIL'!CA31</f>
        <v>163148487</v>
      </c>
      <c r="D28" s="271">
        <f t="shared" ca="1" si="0"/>
        <v>9842214</v>
      </c>
      <c r="E28" s="269">
        <f t="shared" ca="1" si="1"/>
        <v>6.4199682161733856E-2</v>
      </c>
    </row>
    <row r="29" spans="1:5" ht="16.5" thickBot="1">
      <c r="A29" s="272" t="s">
        <v>162</v>
      </c>
      <c r="B29" s="402">
        <v>172438668</v>
      </c>
      <c r="C29" s="276">
        <f ca="1">'VALUATION DETAIL'!CA32</f>
        <v>172527074</v>
      </c>
      <c r="D29" s="273">
        <f t="shared" ca="1" si="0"/>
        <v>88406</v>
      </c>
      <c r="E29" s="274">
        <f t="shared" ca="1" si="1"/>
        <v>5.1268083328038702E-4</v>
      </c>
    </row>
    <row r="30" spans="1:5">
      <c r="A30" s="186" t="s">
        <v>80</v>
      </c>
      <c r="B30" s="490">
        <f>SUM(B7:B29)</f>
        <v>27653972620</v>
      </c>
      <c r="C30" s="490">
        <f ca="1">SUM(C7:C29)</f>
        <v>28526188025</v>
      </c>
      <c r="D30" s="275">
        <f ca="1">SUM(D7:D29)</f>
        <v>872215405</v>
      </c>
      <c r="E30" s="267">
        <f ca="1">(C30-B30)/B30</f>
        <v>3.154032937637298E-2</v>
      </c>
    </row>
  </sheetData>
  <phoneticPr fontId="2" type="noConversion"/>
  <pageMargins left="0.75" right="0.75" top="0.73" bottom="1" header="0.5" footer="0.5"/>
  <pageSetup orientation="landscape" r:id="rId1"/>
  <headerFooter alignWithMargins="0">
    <oddFooter>&amp;C&amp;A&amp;R&amp;P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4">
    <tabColor rgb="FF92D050"/>
  </sheetPr>
  <dimension ref="A1:J28"/>
  <sheetViews>
    <sheetView workbookViewId="0">
      <selection activeCell="N23" sqref="N23"/>
    </sheetView>
  </sheetViews>
  <sheetFormatPr defaultColWidth="9.140625" defaultRowHeight="15.75"/>
  <cols>
    <col min="1" max="1" width="12.42578125" style="78" customWidth="1"/>
    <col min="2" max="10" width="16.7109375" style="78" customWidth="1"/>
    <col min="11" max="16384" width="9.140625" style="78"/>
  </cols>
  <sheetData>
    <row r="1" spans="1:10">
      <c r="A1" s="186" t="s">
        <v>424</v>
      </c>
    </row>
    <row r="2" spans="1:10">
      <c r="A2" s="186"/>
    </row>
    <row r="3" spans="1:10">
      <c r="B3" s="508" t="s">
        <v>376</v>
      </c>
      <c r="C3" s="508"/>
      <c r="D3" s="508"/>
      <c r="E3" s="508" t="s">
        <v>377</v>
      </c>
      <c r="F3" s="508"/>
      <c r="G3" s="508"/>
      <c r="H3" s="508" t="s">
        <v>378</v>
      </c>
      <c r="I3" s="508"/>
      <c r="J3" s="508"/>
    </row>
    <row r="4" spans="1:10">
      <c r="B4" s="390">
        <v>2026</v>
      </c>
      <c r="C4" s="350">
        <v>2025</v>
      </c>
      <c r="D4" s="349" t="s">
        <v>379</v>
      </c>
      <c r="E4" s="390">
        <f>B4</f>
        <v>2026</v>
      </c>
      <c r="F4" s="350">
        <f>C4</f>
        <v>2025</v>
      </c>
      <c r="G4" s="349" t="s">
        <v>379</v>
      </c>
      <c r="H4" s="390">
        <f>B4</f>
        <v>2026</v>
      </c>
      <c r="I4" s="350">
        <f>C4</f>
        <v>2025</v>
      </c>
      <c r="J4" s="349" t="s">
        <v>379</v>
      </c>
    </row>
    <row r="5" spans="1:10">
      <c r="A5" s="198" t="s">
        <v>140</v>
      </c>
      <c r="B5" s="391">
        <f ca="1">'VALUATION DETAIL'!B10</f>
        <v>0</v>
      </c>
      <c r="C5" s="397">
        <v>0</v>
      </c>
      <c r="D5" s="100">
        <f ca="1">C5-B5</f>
        <v>0</v>
      </c>
      <c r="E5" s="391">
        <f ca="1">'VALUATION DETAIL'!D10</f>
        <v>0</v>
      </c>
      <c r="F5" s="397">
        <v>0</v>
      </c>
      <c r="G5" s="100">
        <f ca="1">F5-E5</f>
        <v>0</v>
      </c>
      <c r="H5" s="391">
        <f ca="1">'VALUATION DETAIL'!F10</f>
        <v>1647527.4179999998</v>
      </c>
      <c r="I5" s="397">
        <v>1642230.5699999998</v>
      </c>
      <c r="J5" s="100">
        <f t="shared" ref="J5:J27" ca="1" si="0">I5-H5</f>
        <v>-5296.8479999999981</v>
      </c>
    </row>
    <row r="6" spans="1:10">
      <c r="A6" s="198" t="s">
        <v>141</v>
      </c>
      <c r="B6" s="391">
        <f ca="1">'VALUATION DETAIL'!B11</f>
        <v>116255.73</v>
      </c>
      <c r="C6" s="397">
        <v>116158.85</v>
      </c>
      <c r="D6" s="100">
        <f t="shared" ref="D6:D28" ca="1" si="1">C6-B6</f>
        <v>-96.879999999990105</v>
      </c>
      <c r="E6" s="391">
        <f ca="1">'VALUATION DETAIL'!D11</f>
        <v>0</v>
      </c>
      <c r="F6" s="397">
        <v>0</v>
      </c>
      <c r="G6" s="100">
        <f t="shared" ref="G6:G28" ca="1" si="2">F6-E6</f>
        <v>0</v>
      </c>
      <c r="H6" s="391">
        <f ca="1">'VALUATION DETAIL'!F11</f>
        <v>183583.94</v>
      </c>
      <c r="I6" s="397">
        <v>181156.64</v>
      </c>
      <c r="J6" s="100">
        <f t="shared" ca="1" si="0"/>
        <v>-2427.2999999999884</v>
      </c>
    </row>
    <row r="7" spans="1:10">
      <c r="A7" s="198" t="s">
        <v>142</v>
      </c>
      <c r="B7" s="391">
        <f ca="1">'VALUATION DETAIL'!B12</f>
        <v>316.23</v>
      </c>
      <c r="C7" s="397">
        <v>316.23</v>
      </c>
      <c r="D7" s="100">
        <f t="shared" ca="1" si="1"/>
        <v>0</v>
      </c>
      <c r="E7" s="391">
        <f ca="1">'VALUATION DETAIL'!D12</f>
        <v>98220.149273000003</v>
      </c>
      <c r="F7" s="397">
        <v>98569.780484999996</v>
      </c>
      <c r="G7" s="100">
        <f t="shared" ca="1" si="2"/>
        <v>349.63121199999296</v>
      </c>
      <c r="H7" s="391">
        <f ca="1">'VALUATION DETAIL'!F12</f>
        <v>2192878.446246</v>
      </c>
      <c r="I7" s="397">
        <v>2191819.7243249998</v>
      </c>
      <c r="J7" s="100">
        <f t="shared" ca="1" si="0"/>
        <v>-1058.721921000164</v>
      </c>
    </row>
    <row r="8" spans="1:10">
      <c r="A8" s="198" t="s">
        <v>143</v>
      </c>
      <c r="B8" s="391">
        <f ca="1">'VALUATION DETAIL'!B13</f>
        <v>125203.095996</v>
      </c>
      <c r="C8" s="397">
        <v>124826.045996</v>
      </c>
      <c r="D8" s="100">
        <f t="shared" ca="1" si="1"/>
        <v>-377.05000000000291</v>
      </c>
      <c r="E8" s="391">
        <f ca="1">'VALUATION DETAIL'!D13</f>
        <v>13</v>
      </c>
      <c r="F8" s="397">
        <v>13</v>
      </c>
      <c r="G8" s="100">
        <f t="shared" ca="1" si="2"/>
        <v>0</v>
      </c>
      <c r="H8" s="391">
        <f ca="1">'VALUATION DETAIL'!F13</f>
        <v>1631720.769023</v>
      </c>
      <c r="I8" s="397">
        <v>1628800.4990120002</v>
      </c>
      <c r="J8" s="100">
        <f t="shared" ca="1" si="0"/>
        <v>-2920.2700109998696</v>
      </c>
    </row>
    <row r="9" spans="1:10">
      <c r="A9" s="198" t="s">
        <v>144</v>
      </c>
      <c r="B9" s="391">
        <f ca="1">'VALUATION DETAIL'!B14</f>
        <v>42528.778000000006</v>
      </c>
      <c r="C9" s="397">
        <v>42229.66</v>
      </c>
      <c r="D9" s="100">
        <f t="shared" ca="1" si="1"/>
        <v>-299.11800000000221</v>
      </c>
      <c r="E9" s="391">
        <f ca="1">'VALUATION DETAIL'!D14</f>
        <v>4797.29</v>
      </c>
      <c r="F9" s="397">
        <v>4851.95</v>
      </c>
      <c r="G9" s="100">
        <f t="shared" ca="1" si="2"/>
        <v>54.659999999999854</v>
      </c>
      <c r="H9" s="391">
        <f ca="1">'VALUATION DETAIL'!F14</f>
        <v>1872368.5664000001</v>
      </c>
      <c r="I9" s="397">
        <v>1873541.4414000001</v>
      </c>
      <c r="J9" s="100">
        <f t="shared" ca="1" si="0"/>
        <v>1172.875</v>
      </c>
    </row>
    <row r="10" spans="1:10">
      <c r="A10" s="198" t="s">
        <v>145</v>
      </c>
      <c r="B10" s="391">
        <f ca="1">'VALUATION DETAIL'!B15</f>
        <v>3236.1600000000003</v>
      </c>
      <c r="C10" s="397">
        <v>3239.1899999999996</v>
      </c>
      <c r="D10" s="100">
        <f t="shared" ca="1" si="1"/>
        <v>3.0299999999992906</v>
      </c>
      <c r="E10" s="391">
        <f ca="1">'VALUATION DETAIL'!D15</f>
        <v>103151.36</v>
      </c>
      <c r="F10" s="397">
        <v>105034.56</v>
      </c>
      <c r="G10" s="100">
        <f t="shared" ca="1" si="2"/>
        <v>1883.1999999999971</v>
      </c>
      <c r="H10" s="391">
        <f ca="1">'VALUATION DETAIL'!F15</f>
        <v>1244866.5009999999</v>
      </c>
      <c r="I10" s="397">
        <v>1241955.3910000001</v>
      </c>
      <c r="J10" s="100">
        <f t="shared" ca="1" si="0"/>
        <v>-2911.1099999998696</v>
      </c>
    </row>
    <row r="11" spans="1:10">
      <c r="A11" s="198" t="s">
        <v>146</v>
      </c>
      <c r="B11" s="391">
        <f ca="1">'VALUATION DETAIL'!B16</f>
        <v>104065.37261599999</v>
      </c>
      <c r="C11" s="397">
        <v>104351.561605</v>
      </c>
      <c r="D11" s="100">
        <f t="shared" ca="1" si="1"/>
        <v>286.18898900000204</v>
      </c>
      <c r="E11" s="391">
        <f ca="1">'VALUATION DETAIL'!D16</f>
        <v>0</v>
      </c>
      <c r="F11" s="397">
        <v>0</v>
      </c>
      <c r="G11" s="100">
        <f t="shared" ca="1" si="2"/>
        <v>0</v>
      </c>
      <c r="H11" s="391">
        <f ca="1">'VALUATION DETAIL'!F16</f>
        <v>580912.32451700012</v>
      </c>
      <c r="I11" s="397">
        <v>580869.08697200008</v>
      </c>
      <c r="J11" s="100">
        <f t="shared" ca="1" si="0"/>
        <v>-43.237545000039972</v>
      </c>
    </row>
    <row r="12" spans="1:10">
      <c r="A12" s="198" t="s">
        <v>147</v>
      </c>
      <c r="B12" s="391">
        <f ca="1">'VALUATION DETAIL'!B17</f>
        <v>108572.1369</v>
      </c>
      <c r="C12" s="397">
        <v>108067.1269</v>
      </c>
      <c r="D12" s="100">
        <f t="shared" ca="1" si="1"/>
        <v>-505.00999999999476</v>
      </c>
      <c r="E12" s="391">
        <f ca="1">'VALUATION DETAIL'!D17</f>
        <v>93205.58</v>
      </c>
      <c r="F12" s="397">
        <v>101524.43999999999</v>
      </c>
      <c r="G12" s="100">
        <f t="shared" ca="1" si="2"/>
        <v>8318.859999999986</v>
      </c>
      <c r="H12" s="391">
        <f ca="1">'VALUATION DETAIL'!F17</f>
        <v>1065793.1900000002</v>
      </c>
      <c r="I12" s="397">
        <v>1058255.49</v>
      </c>
      <c r="J12" s="100">
        <f t="shared" ca="1" si="0"/>
        <v>-7537.7000000001863</v>
      </c>
    </row>
    <row r="13" spans="1:10">
      <c r="A13" s="198" t="s">
        <v>148</v>
      </c>
      <c r="B13" s="391">
        <f ca="1">'VALUATION DETAIL'!B18</f>
        <v>17117.978005000001</v>
      </c>
      <c r="C13" s="397">
        <v>17120.803582</v>
      </c>
      <c r="D13" s="100">
        <f t="shared" ca="1" si="1"/>
        <v>2.8255769999996119</v>
      </c>
      <c r="E13" s="391">
        <f ca="1">'VALUATION DETAIL'!D18</f>
        <v>0</v>
      </c>
      <c r="F13" s="397">
        <v>0</v>
      </c>
      <c r="G13" s="100">
        <f t="shared" ca="1" si="2"/>
        <v>0</v>
      </c>
      <c r="H13" s="391">
        <f ca="1">'VALUATION DETAIL'!F18</f>
        <v>370591.018217</v>
      </c>
      <c r="I13" s="397">
        <v>369224.888217</v>
      </c>
      <c r="J13" s="100">
        <f t="shared" ca="1" si="0"/>
        <v>-1366.1300000000047</v>
      </c>
    </row>
    <row r="14" spans="1:10">
      <c r="A14" s="198" t="s">
        <v>149</v>
      </c>
      <c r="B14" s="391">
        <f ca="1">'VALUATION DETAIL'!B19</f>
        <v>42576.69</v>
      </c>
      <c r="C14" s="397">
        <v>42287.19000000001</v>
      </c>
      <c r="D14" s="100">
        <f t="shared" ca="1" si="1"/>
        <v>-289.49999999999272</v>
      </c>
      <c r="E14" s="391">
        <f ca="1">'VALUATION DETAIL'!D19</f>
        <v>2628.9</v>
      </c>
      <c r="F14" s="397">
        <v>2698.9</v>
      </c>
      <c r="G14" s="100">
        <f t="shared" ca="1" si="2"/>
        <v>70</v>
      </c>
      <c r="H14" s="391">
        <f ca="1">'VALUATION DETAIL'!F19</f>
        <v>1460071.0520329999</v>
      </c>
      <c r="I14" s="397">
        <v>1452803.1165619998</v>
      </c>
      <c r="J14" s="100">
        <f t="shared" ca="1" si="0"/>
        <v>-7267.9354710001498</v>
      </c>
    </row>
    <row r="15" spans="1:10">
      <c r="A15" s="198" t="s">
        <v>150</v>
      </c>
      <c r="B15" s="391">
        <f ca="1">'VALUATION DETAIL'!B20</f>
        <v>37897.1</v>
      </c>
      <c r="C15" s="397">
        <v>37893.1</v>
      </c>
      <c r="D15" s="100">
        <f t="shared" ca="1" si="1"/>
        <v>-4</v>
      </c>
      <c r="E15" s="391">
        <f ca="1">'VALUATION DETAIL'!D20</f>
        <v>225509.61500000002</v>
      </c>
      <c r="F15" s="397">
        <v>224666.73699999999</v>
      </c>
      <c r="G15" s="100">
        <f t="shared" ca="1" si="2"/>
        <v>-842.87800000002608</v>
      </c>
      <c r="H15" s="391">
        <f ca="1">'VALUATION DETAIL'!F20</f>
        <v>1086222.3886160001</v>
      </c>
      <c r="I15" s="397">
        <v>1088232.635616</v>
      </c>
      <c r="J15" s="100">
        <f t="shared" ca="1" si="0"/>
        <v>2010.2469999999739</v>
      </c>
    </row>
    <row r="16" spans="1:10">
      <c r="A16" s="198" t="s">
        <v>151</v>
      </c>
      <c r="B16" s="391">
        <f ca="1">'VALUATION DETAIL'!B21</f>
        <v>74830.935159999994</v>
      </c>
      <c r="C16" s="397">
        <v>74972.745160000006</v>
      </c>
      <c r="D16" s="100">
        <f t="shared" ca="1" si="1"/>
        <v>141.81000000001222</v>
      </c>
      <c r="E16" s="391">
        <f ca="1">'VALUATION DETAIL'!D21</f>
        <v>18615.089949999998</v>
      </c>
      <c r="F16" s="397">
        <v>18738.449949999998</v>
      </c>
      <c r="G16" s="100">
        <f t="shared" ca="1" si="2"/>
        <v>123.36000000000058</v>
      </c>
      <c r="H16" s="391">
        <f ca="1">'VALUATION DETAIL'!F21</f>
        <v>393973.49657699995</v>
      </c>
      <c r="I16" s="397">
        <v>394330.91659999994</v>
      </c>
      <c r="J16" s="100">
        <f t="shared" ca="1" si="0"/>
        <v>357.42002299998421</v>
      </c>
    </row>
    <row r="17" spans="1:10">
      <c r="A17" s="198" t="s">
        <v>152</v>
      </c>
      <c r="B17" s="391">
        <f ca="1">'VALUATION DETAIL'!B22</f>
        <v>19763.740000000002</v>
      </c>
      <c r="C17" s="397">
        <v>19403.810000000001</v>
      </c>
      <c r="D17" s="100">
        <f t="shared" ca="1" si="1"/>
        <v>-359.93000000000029</v>
      </c>
      <c r="E17" s="391">
        <f ca="1">'VALUATION DETAIL'!D22</f>
        <v>529.12</v>
      </c>
      <c r="F17" s="397">
        <v>529.12</v>
      </c>
      <c r="G17" s="100">
        <f t="shared" ca="1" si="2"/>
        <v>0</v>
      </c>
      <c r="H17" s="391">
        <f ca="1">'VALUATION DETAIL'!F22</f>
        <v>1287541.699</v>
      </c>
      <c r="I17" s="397">
        <v>1271969.6500000001</v>
      </c>
      <c r="J17" s="100">
        <f t="shared" ca="1" si="0"/>
        <v>-15572.048999999883</v>
      </c>
    </row>
    <row r="18" spans="1:10">
      <c r="A18" s="198" t="s">
        <v>153</v>
      </c>
      <c r="B18" s="391">
        <f ca="1">'VALUATION DETAIL'!B23</f>
        <v>14284.909999999998</v>
      </c>
      <c r="C18" s="397">
        <v>14142.350000000002</v>
      </c>
      <c r="D18" s="100">
        <f t="shared" ca="1" si="1"/>
        <v>-142.55999999999585</v>
      </c>
      <c r="E18" s="391">
        <f ca="1">'VALUATION DETAIL'!D23</f>
        <v>15435.669999999998</v>
      </c>
      <c r="F18" s="397">
        <v>27327.998</v>
      </c>
      <c r="G18" s="100">
        <f t="shared" ca="1" si="2"/>
        <v>11892.328000000001</v>
      </c>
      <c r="H18" s="391">
        <f ca="1">'VALUATION DETAIL'!F23</f>
        <v>1333534.2350000001</v>
      </c>
      <c r="I18" s="397">
        <v>1323430.332747</v>
      </c>
      <c r="J18" s="100">
        <f t="shared" ca="1" si="0"/>
        <v>-10103.902253000066</v>
      </c>
    </row>
    <row r="19" spans="1:10">
      <c r="A19" s="198" t="s">
        <v>154</v>
      </c>
      <c r="B19" s="391">
        <f ca="1">'VALUATION DETAIL'!B24</f>
        <v>112594.04000000001</v>
      </c>
      <c r="C19" s="397">
        <v>112293.5</v>
      </c>
      <c r="D19" s="100">
        <f t="shared" ca="1" si="1"/>
        <v>-300.54000000000815</v>
      </c>
      <c r="E19" s="391">
        <f ca="1">'VALUATION DETAIL'!D24</f>
        <v>0</v>
      </c>
      <c r="F19" s="397">
        <v>0</v>
      </c>
      <c r="G19" s="100">
        <f t="shared" ca="1" si="2"/>
        <v>0</v>
      </c>
      <c r="H19" s="391">
        <f ca="1">'VALUATION DETAIL'!F24</f>
        <v>559336.5</v>
      </c>
      <c r="I19" s="397">
        <v>559073.55000000005</v>
      </c>
      <c r="J19" s="100">
        <f t="shared" ca="1" si="0"/>
        <v>-262.94999999995343</v>
      </c>
    </row>
    <row r="20" spans="1:10">
      <c r="A20" s="198" t="s">
        <v>155</v>
      </c>
      <c r="B20" s="391">
        <f ca="1">'VALUATION DETAIL'!B25</f>
        <v>67214.262999999992</v>
      </c>
      <c r="C20" s="397">
        <v>67924.281999999992</v>
      </c>
      <c r="D20" s="100">
        <f t="shared" ca="1" si="1"/>
        <v>710.01900000000023</v>
      </c>
      <c r="E20" s="391">
        <f ca="1">'VALUATION DETAIL'!D25</f>
        <v>68965.43299999999</v>
      </c>
      <c r="F20" s="397">
        <v>68935.952999999994</v>
      </c>
      <c r="G20" s="100">
        <f t="shared" ca="1" si="2"/>
        <v>-29.479999999995925</v>
      </c>
      <c r="H20" s="391">
        <f ca="1">'VALUATION DETAIL'!F25</f>
        <v>850697.11570000008</v>
      </c>
      <c r="I20" s="397">
        <v>850958.38569999987</v>
      </c>
      <c r="J20" s="100">
        <f t="shared" ca="1" si="0"/>
        <v>261.2699999997858</v>
      </c>
    </row>
    <row r="21" spans="1:10">
      <c r="A21" s="198" t="s">
        <v>156</v>
      </c>
      <c r="B21" s="391">
        <f ca="1">'VALUATION DETAIL'!B26</f>
        <v>58363.392369000001</v>
      </c>
      <c r="C21" s="397">
        <v>58209.207049000004</v>
      </c>
      <c r="D21" s="100">
        <f t="shared" ca="1" si="1"/>
        <v>-154.18531999999686</v>
      </c>
      <c r="E21" s="391">
        <f ca="1">'VALUATION DETAIL'!D26</f>
        <v>23464.1</v>
      </c>
      <c r="F21" s="397">
        <v>24340.76</v>
      </c>
      <c r="G21" s="100">
        <f t="shared" ca="1" si="2"/>
        <v>876.65999999999985</v>
      </c>
      <c r="H21" s="391">
        <f ca="1">'VALUATION DETAIL'!F26</f>
        <v>892224.82290200016</v>
      </c>
      <c r="I21" s="397">
        <v>919156.64290200011</v>
      </c>
      <c r="J21" s="100">
        <f t="shared" ca="1" si="0"/>
        <v>26931.819999999949</v>
      </c>
    </row>
    <row r="22" spans="1:10">
      <c r="A22" s="198" t="s">
        <v>157</v>
      </c>
      <c r="B22" s="391">
        <f ca="1">'VALUATION DETAIL'!B27</f>
        <v>89131.459977999999</v>
      </c>
      <c r="C22" s="397">
        <v>89023.249978000007</v>
      </c>
      <c r="D22" s="100">
        <f t="shared" ca="1" si="1"/>
        <v>-108.20999999999185</v>
      </c>
      <c r="E22" s="391">
        <f ca="1">'VALUATION DETAIL'!D27</f>
        <v>435</v>
      </c>
      <c r="F22" s="397">
        <v>501</v>
      </c>
      <c r="G22" s="100">
        <f t="shared" ca="1" si="2"/>
        <v>66</v>
      </c>
      <c r="H22" s="391">
        <f ca="1">'VALUATION DETAIL'!F27</f>
        <v>455788.82091399998</v>
      </c>
      <c r="I22" s="397">
        <v>454852.02810499992</v>
      </c>
      <c r="J22" s="100">
        <f t="shared" ca="1" si="0"/>
        <v>-936.79280900006415</v>
      </c>
    </row>
    <row r="23" spans="1:10">
      <c r="A23" s="198" t="s">
        <v>158</v>
      </c>
      <c r="B23" s="391">
        <f ca="1">'VALUATION DETAIL'!B28</f>
        <v>22434.440995000001</v>
      </c>
      <c r="C23" s="397">
        <v>22417.299995000001</v>
      </c>
      <c r="D23" s="100">
        <f t="shared" ca="1" si="1"/>
        <v>-17.140999999999622</v>
      </c>
      <c r="E23" s="391">
        <f ca="1">'VALUATION DETAIL'!D28</f>
        <v>0</v>
      </c>
      <c r="F23" s="397">
        <v>0</v>
      </c>
      <c r="G23" s="100">
        <f t="shared" ca="1" si="2"/>
        <v>0</v>
      </c>
      <c r="H23" s="391">
        <f ca="1">'VALUATION DETAIL'!F28</f>
        <v>1607791.6396379999</v>
      </c>
      <c r="I23" s="397">
        <v>1607897.570638</v>
      </c>
      <c r="J23" s="100">
        <f t="shared" ca="1" si="0"/>
        <v>105.93100000009872</v>
      </c>
    </row>
    <row r="24" spans="1:10">
      <c r="A24" s="198" t="s">
        <v>159</v>
      </c>
      <c r="B24" s="391">
        <f ca="1">'VALUATION DETAIL'!B29</f>
        <v>13358.982008999999</v>
      </c>
      <c r="C24" s="397">
        <v>13416.032008999999</v>
      </c>
      <c r="D24" s="100">
        <f t="shared" ca="1" si="1"/>
        <v>57.049999999999272</v>
      </c>
      <c r="E24" s="391">
        <f ca="1">'VALUATION DETAIL'!D29</f>
        <v>5</v>
      </c>
      <c r="F24" s="397">
        <v>5</v>
      </c>
      <c r="G24" s="100">
        <f t="shared" ca="1" si="2"/>
        <v>0</v>
      </c>
      <c r="H24" s="391">
        <f ca="1">'VALUATION DETAIL'!F29</f>
        <v>17925.333764999999</v>
      </c>
      <c r="I24" s="397">
        <v>17495.59576</v>
      </c>
      <c r="J24" s="100">
        <f t="shared" ca="1" si="0"/>
        <v>-429.73800499999925</v>
      </c>
    </row>
    <row r="25" spans="1:10">
      <c r="A25" s="198" t="s">
        <v>160</v>
      </c>
      <c r="B25" s="391">
        <f ca="1">'VALUATION DETAIL'!B30</f>
        <v>62561.640385999999</v>
      </c>
      <c r="C25" s="397">
        <v>62561.105386000003</v>
      </c>
      <c r="D25" s="100">
        <f t="shared" ca="1" si="1"/>
        <v>-0.5349999999962165</v>
      </c>
      <c r="E25" s="391">
        <f ca="1">'VALUATION DETAIL'!D30</f>
        <v>0</v>
      </c>
      <c r="F25" s="397">
        <v>0</v>
      </c>
      <c r="G25" s="100">
        <f t="shared" ca="1" si="2"/>
        <v>0</v>
      </c>
      <c r="H25" s="391">
        <f ca="1">'VALUATION DETAIL'!F30</f>
        <v>647476.81643800007</v>
      </c>
      <c r="I25" s="397">
        <v>647604.75943799992</v>
      </c>
      <c r="J25" s="100">
        <f t="shared" ca="1" si="0"/>
        <v>127.94299999985378</v>
      </c>
    </row>
    <row r="26" spans="1:10">
      <c r="A26" s="198" t="s">
        <v>161</v>
      </c>
      <c r="B26" s="391">
        <f ca="1">'VALUATION DETAIL'!B31</f>
        <v>43850.263999999996</v>
      </c>
      <c r="C26" s="397">
        <v>43879.313999999998</v>
      </c>
      <c r="D26" s="100">
        <f t="shared" ca="1" si="1"/>
        <v>29.05000000000291</v>
      </c>
      <c r="E26" s="391">
        <f ca="1">'VALUATION DETAIL'!D31</f>
        <v>2791.3</v>
      </c>
      <c r="F26" s="397">
        <v>2791.3</v>
      </c>
      <c r="G26" s="100">
        <f t="shared" ca="1" si="2"/>
        <v>0</v>
      </c>
      <c r="H26" s="391">
        <f ca="1">'VALUATION DETAIL'!F31</f>
        <v>302995.65299999999</v>
      </c>
      <c r="I26" s="397">
        <v>303101.55899999995</v>
      </c>
      <c r="J26" s="100">
        <f t="shared" ca="1" si="0"/>
        <v>105.90599999995902</v>
      </c>
    </row>
    <row r="27" spans="1:10" ht="16.5" thickBot="1">
      <c r="A27" s="220" t="s">
        <v>162</v>
      </c>
      <c r="B27" s="392">
        <f ca="1">'VALUATION DETAIL'!B32</f>
        <v>3581.37</v>
      </c>
      <c r="C27" s="398">
        <v>3518.24</v>
      </c>
      <c r="D27" s="277">
        <f t="shared" ca="1" si="1"/>
        <v>-63.130000000000109</v>
      </c>
      <c r="E27" s="392">
        <f ca="1">'VALUATION DETAIL'!D32</f>
        <v>29488.1</v>
      </c>
      <c r="F27" s="398">
        <v>29706.239999999998</v>
      </c>
      <c r="G27" s="277">
        <f t="shared" ca="1" si="2"/>
        <v>218.13999999999942</v>
      </c>
      <c r="H27" s="392">
        <f ca="1">'VALUATION DETAIL'!F32</f>
        <v>1011866.1369320001</v>
      </c>
      <c r="I27" s="398">
        <v>1009591.5364999999</v>
      </c>
      <c r="J27" s="277">
        <f t="shared" ca="1" si="0"/>
        <v>-2274.600432000123</v>
      </c>
    </row>
    <row r="28" spans="1:10">
      <c r="A28" s="199" t="s">
        <v>136</v>
      </c>
      <c r="B28" s="278">
        <f ca="1">SUM(B5:B27)</f>
        <v>1179738.7094140002</v>
      </c>
      <c r="C28" s="278">
        <f>SUM(C5:C27)</f>
        <v>1178250.8936600001</v>
      </c>
      <c r="D28" s="278">
        <f t="shared" ca="1" si="1"/>
        <v>-1487.8157540000975</v>
      </c>
      <c r="E28" s="278">
        <f ca="1">SUM(E5:E27)</f>
        <v>687254.70722300012</v>
      </c>
      <c r="F28" s="278">
        <f>SUM(F5:F27)</f>
        <v>710235.18843500013</v>
      </c>
      <c r="G28" s="278">
        <f t="shared" ca="1" si="2"/>
        <v>22980.481212000013</v>
      </c>
      <c r="H28" s="278">
        <f ca="1">SUM(H5:H27)</f>
        <v>22697687.883917999</v>
      </c>
      <c r="I28" s="278">
        <f>SUM(I5:I27)</f>
        <v>22668352.010494001</v>
      </c>
      <c r="J28" s="278">
        <f t="shared" ref="J28" ca="1" si="3">I28-H28</f>
        <v>-29335.873423997313</v>
      </c>
    </row>
  </sheetData>
  <mergeCells count="3">
    <mergeCell ref="H3:J3"/>
    <mergeCell ref="E3:G3"/>
    <mergeCell ref="B3:D3"/>
  </mergeCells>
  <phoneticPr fontId="2" type="noConversion"/>
  <pageMargins left="0.75" right="0.75" top="0.78" bottom="1" header="0.5" footer="0.5"/>
  <pageSetup scale="74" orientation="landscape" r:id="rId1"/>
  <headerFooter alignWithMargins="0">
    <oddFooter>&amp;C&amp;A&amp;R&amp;P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5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700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743583833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8923006</v>
      </c>
    </row>
    <row r="9" spans="2:5" ht="18" thickBot="1">
      <c r="B9" s="57" t="s">
        <v>89</v>
      </c>
      <c r="C9" s="58"/>
      <c r="D9" s="59">
        <v>12</v>
      </c>
      <c r="E9" s="60">
        <v>8923006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8923006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8923006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8923006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701</v>
      </c>
      <c r="C36" s="69"/>
      <c r="D36" s="287" t="s">
        <v>109</v>
      </c>
      <c r="E36" s="71">
        <v>743583833</v>
      </c>
    </row>
    <row r="37" spans="2:6" ht="17.25">
      <c r="B37" s="61" t="s">
        <v>110</v>
      </c>
      <c r="C37" s="61"/>
      <c r="D37" s="52">
        <v>25</v>
      </c>
      <c r="E37" s="53">
        <v>18589596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743584</v>
      </c>
    </row>
    <row r="44" spans="2:6" ht="18" thickBot="1">
      <c r="B44" s="65" t="s">
        <v>115</v>
      </c>
      <c r="C44" s="65"/>
      <c r="D44" s="55">
        <v>4</v>
      </c>
      <c r="E44" s="56">
        <v>2974335</v>
      </c>
    </row>
    <row r="45" spans="2:6" ht="17.25">
      <c r="B45" s="61" t="s">
        <v>80</v>
      </c>
      <c r="C45" s="61"/>
      <c r="D45" s="52">
        <v>30</v>
      </c>
      <c r="E45" s="53">
        <v>22307515</v>
      </c>
    </row>
    <row r="46" spans="2:6" ht="17.25">
      <c r="B46" s="61"/>
      <c r="C46" s="61"/>
      <c r="D46" s="284"/>
      <c r="E46" s="295"/>
    </row>
    <row r="47" spans="2:6" ht="17.25" hidden="1" customHeight="1">
      <c r="B47" s="69" t="s">
        <v>584</v>
      </c>
      <c r="C47" s="69"/>
      <c r="D47" s="287" t="s">
        <v>109</v>
      </c>
      <c r="E47" s="71">
        <v>0</v>
      </c>
    </row>
    <row r="48" spans="2:6" ht="17.25" hidden="1" customHeight="1">
      <c r="B48" s="61" t="s">
        <v>110</v>
      </c>
      <c r="C48" s="61"/>
      <c r="D48" s="52">
        <v>0</v>
      </c>
      <c r="E48" s="53">
        <v>0</v>
      </c>
    </row>
    <row r="49" spans="2:5" ht="17.25" hidden="1" customHeight="1">
      <c r="B49" s="61" t="s">
        <v>111</v>
      </c>
      <c r="C49" s="61"/>
      <c r="D49" s="52">
        <v>0</v>
      </c>
      <c r="E49" s="53">
        <v>0</v>
      </c>
    </row>
    <row r="50" spans="2:5" ht="17.25" hidden="1" customHeight="1">
      <c r="B50" s="61" t="s">
        <v>111</v>
      </c>
      <c r="C50" s="61"/>
      <c r="D50" s="52">
        <v>0</v>
      </c>
      <c r="E50" s="53">
        <v>0</v>
      </c>
    </row>
    <row r="51" spans="2:5" ht="17.25" hidden="1" customHeight="1">
      <c r="B51" s="61" t="s">
        <v>111</v>
      </c>
      <c r="C51" s="61"/>
      <c r="D51" s="52">
        <v>0</v>
      </c>
      <c r="E51" s="53">
        <v>0</v>
      </c>
    </row>
    <row r="52" spans="2:5" ht="17.25" hidden="1" customHeight="1">
      <c r="B52" s="61" t="s">
        <v>112</v>
      </c>
      <c r="C52" s="61"/>
      <c r="D52" s="52">
        <v>0</v>
      </c>
      <c r="E52" s="53">
        <v>0</v>
      </c>
    </row>
    <row r="53" spans="2:5" ht="17.25" hidden="1" customHeight="1">
      <c r="B53" s="61" t="s">
        <v>113</v>
      </c>
      <c r="C53" s="61"/>
      <c r="D53" s="52">
        <v>0</v>
      </c>
      <c r="E53" s="53">
        <v>0</v>
      </c>
    </row>
    <row r="54" spans="2:5" ht="17.25" hidden="1" customHeight="1">
      <c r="B54" s="72" t="s">
        <v>114</v>
      </c>
      <c r="C54" s="72"/>
      <c r="D54" s="52">
        <v>0</v>
      </c>
      <c r="E54" s="53">
        <v>0</v>
      </c>
    </row>
    <row r="55" spans="2:5" ht="18" hidden="1" customHeight="1" thickBot="1">
      <c r="B55" s="73" t="s">
        <v>115</v>
      </c>
      <c r="C55" s="73"/>
      <c r="D55" s="55">
        <v>0</v>
      </c>
      <c r="E55" s="56">
        <v>0</v>
      </c>
    </row>
    <row r="56" spans="2:5" ht="17.25" hidden="1" customHeight="1">
      <c r="B56" s="72" t="s">
        <v>80</v>
      </c>
      <c r="C56" s="72"/>
      <c r="D56" s="52">
        <v>0</v>
      </c>
      <c r="E56" s="53">
        <v>0</v>
      </c>
    </row>
    <row r="57" spans="2:5" ht="17.25" hidden="1" customHeight="1">
      <c r="B57" s="61"/>
      <c r="C57" s="61"/>
      <c r="D57" s="288"/>
      <c r="E57" s="298"/>
    </row>
    <row r="58" spans="2:5" ht="17.25" hidden="1" customHeight="1">
      <c r="B58" s="69" t="s">
        <v>584</v>
      </c>
      <c r="C58" s="69"/>
      <c r="D58" s="287" t="s">
        <v>109</v>
      </c>
      <c r="E58" s="71">
        <v>0</v>
      </c>
    </row>
    <row r="59" spans="2:5" ht="17.25" hidden="1" customHeight="1">
      <c r="B59" s="61" t="s">
        <v>110</v>
      </c>
      <c r="C59" s="61"/>
      <c r="D59" s="52">
        <v>0</v>
      </c>
      <c r="E59" s="53">
        <v>0</v>
      </c>
    </row>
    <row r="60" spans="2:5" ht="17.25" hidden="1" customHeight="1">
      <c r="B60" s="61" t="s">
        <v>111</v>
      </c>
      <c r="C60" s="61"/>
      <c r="D60" s="52">
        <v>0</v>
      </c>
      <c r="E60" s="53">
        <v>0</v>
      </c>
    </row>
    <row r="61" spans="2:5" ht="17.25" hidden="1" customHeight="1">
      <c r="B61" s="61" t="s">
        <v>111</v>
      </c>
      <c r="C61" s="61"/>
      <c r="D61" s="52">
        <v>0</v>
      </c>
      <c r="E61" s="53">
        <v>0</v>
      </c>
    </row>
    <row r="62" spans="2:5" ht="17.25" hidden="1" customHeight="1">
      <c r="B62" s="61" t="s">
        <v>111</v>
      </c>
      <c r="C62" s="61"/>
      <c r="D62" s="52">
        <v>0</v>
      </c>
      <c r="E62" s="53">
        <v>0</v>
      </c>
    </row>
    <row r="63" spans="2:5" ht="17.25" hidden="1" customHeight="1">
      <c r="B63" s="61" t="s">
        <v>112</v>
      </c>
      <c r="C63" s="61"/>
      <c r="D63" s="52">
        <v>0</v>
      </c>
      <c r="E63" s="53">
        <v>0</v>
      </c>
    </row>
    <row r="64" spans="2:5" ht="17.25" hidden="1" customHeight="1">
      <c r="B64" s="61" t="s">
        <v>113</v>
      </c>
      <c r="C64" s="61"/>
      <c r="D64" s="52">
        <v>0</v>
      </c>
      <c r="E64" s="53">
        <v>0</v>
      </c>
    </row>
    <row r="65" spans="2:5" ht="17.25" hidden="1" customHeight="1">
      <c r="B65" s="61" t="s">
        <v>114</v>
      </c>
      <c r="C65" s="61"/>
      <c r="D65" s="52">
        <v>0</v>
      </c>
      <c r="E65" s="53">
        <v>0</v>
      </c>
    </row>
    <row r="66" spans="2:5" ht="18" hidden="1" customHeight="1" thickBot="1">
      <c r="B66" s="65" t="s">
        <v>115</v>
      </c>
      <c r="C66" s="65"/>
      <c r="D66" s="55">
        <v>0</v>
      </c>
      <c r="E66" s="56">
        <v>0</v>
      </c>
    </row>
    <row r="67" spans="2:5" ht="17.25" hidden="1" customHeight="1">
      <c r="B67" s="61" t="s">
        <v>80</v>
      </c>
      <c r="C67" s="61"/>
      <c r="D67" s="52">
        <v>0</v>
      </c>
      <c r="E67" s="53">
        <v>0</v>
      </c>
    </row>
    <row r="68" spans="2:5" ht="17.25" hidden="1" customHeight="1">
      <c r="B68" s="61"/>
      <c r="C68" s="61"/>
      <c r="D68" s="284"/>
      <c r="E68" s="295"/>
    </row>
    <row r="69" spans="2:5" ht="17.25" hidden="1" customHeight="1">
      <c r="B69" s="69" t="s">
        <v>584</v>
      </c>
      <c r="C69" s="69"/>
      <c r="D69" s="287" t="s">
        <v>109</v>
      </c>
      <c r="E69" s="71">
        <v>0</v>
      </c>
    </row>
    <row r="70" spans="2:5" ht="17.25" hidden="1" customHeight="1">
      <c r="B70" s="61" t="s">
        <v>110</v>
      </c>
      <c r="C70" s="61"/>
      <c r="D70" s="52">
        <v>0</v>
      </c>
      <c r="E70" s="53">
        <v>0</v>
      </c>
    </row>
    <row r="71" spans="2:5" ht="17.25" hidden="1" customHeight="1">
      <c r="B71" s="61" t="s">
        <v>111</v>
      </c>
      <c r="C71" s="61"/>
      <c r="D71" s="52">
        <v>0</v>
      </c>
      <c r="E71" s="53">
        <v>0</v>
      </c>
    </row>
    <row r="72" spans="2:5" ht="17.25" hidden="1" customHeight="1">
      <c r="B72" s="61" t="s">
        <v>111</v>
      </c>
      <c r="C72" s="61"/>
      <c r="D72" s="52">
        <v>0</v>
      </c>
      <c r="E72" s="53">
        <v>0</v>
      </c>
    </row>
    <row r="73" spans="2:5" ht="17.25" hidden="1" customHeight="1">
      <c r="B73" s="61" t="s">
        <v>111</v>
      </c>
      <c r="C73" s="61"/>
      <c r="D73" s="52">
        <v>0</v>
      </c>
      <c r="E73" s="53">
        <v>0</v>
      </c>
    </row>
    <row r="74" spans="2:5" ht="17.25" hidden="1" customHeight="1">
      <c r="B74" s="61" t="s">
        <v>112</v>
      </c>
      <c r="C74" s="61"/>
      <c r="D74" s="52">
        <v>0</v>
      </c>
      <c r="E74" s="53">
        <v>0</v>
      </c>
    </row>
    <row r="75" spans="2:5" ht="17.25" hidden="1" customHeight="1">
      <c r="B75" s="61" t="s">
        <v>113</v>
      </c>
      <c r="C75" s="61"/>
      <c r="D75" s="52">
        <v>0</v>
      </c>
      <c r="E75" s="53">
        <v>0</v>
      </c>
    </row>
    <row r="76" spans="2:5" ht="17.25" hidden="1" customHeight="1">
      <c r="B76" s="61" t="s">
        <v>114</v>
      </c>
      <c r="C76" s="61"/>
      <c r="D76" s="52">
        <v>0</v>
      </c>
      <c r="E76" s="53">
        <v>0</v>
      </c>
    </row>
    <row r="77" spans="2:5" ht="18" hidden="1" customHeight="1" thickBot="1">
      <c r="B77" s="65" t="s">
        <v>115</v>
      </c>
      <c r="C77" s="65"/>
      <c r="D77" s="55">
        <v>0</v>
      </c>
      <c r="E77" s="56">
        <v>0</v>
      </c>
    </row>
    <row r="78" spans="2:5" ht="17.25" hidden="1" customHeight="1">
      <c r="B78" s="61" t="s">
        <v>80</v>
      </c>
      <c r="C78" s="61"/>
      <c r="D78" s="52">
        <v>0</v>
      </c>
      <c r="E78" s="53">
        <v>0</v>
      </c>
    </row>
    <row r="79" spans="2:5" ht="17.25" hidden="1" customHeight="1">
      <c r="B79" s="61"/>
      <c r="C79" s="61"/>
      <c r="D79" s="284"/>
      <c r="E79" s="295"/>
    </row>
    <row r="80" spans="2:5" ht="17.25" hidden="1" customHeight="1">
      <c r="B80" s="69" t="s">
        <v>584</v>
      </c>
      <c r="C80" s="69"/>
      <c r="D80" s="287" t="s">
        <v>109</v>
      </c>
      <c r="E80" s="71">
        <v>0</v>
      </c>
    </row>
    <row r="81" spans="2:5" ht="17.25" hidden="1" customHeight="1">
      <c r="B81" s="61" t="s">
        <v>110</v>
      </c>
      <c r="C81" s="61"/>
      <c r="D81" s="52">
        <v>0</v>
      </c>
      <c r="E81" s="53">
        <v>0</v>
      </c>
    </row>
    <row r="82" spans="2:5" ht="17.25" hidden="1" customHeight="1">
      <c r="B82" s="61" t="s">
        <v>111</v>
      </c>
      <c r="C82" s="61"/>
      <c r="D82" s="52">
        <v>0</v>
      </c>
      <c r="E82" s="53">
        <v>0</v>
      </c>
    </row>
    <row r="83" spans="2:5" ht="17.25" hidden="1" customHeight="1">
      <c r="B83" s="61" t="s">
        <v>111</v>
      </c>
      <c r="C83" s="61"/>
      <c r="D83" s="52">
        <v>0</v>
      </c>
      <c r="E83" s="53">
        <v>0</v>
      </c>
    </row>
    <row r="84" spans="2:5" ht="17.25" hidden="1" customHeight="1">
      <c r="B84" s="61" t="s">
        <v>111</v>
      </c>
      <c r="C84" s="61"/>
      <c r="D84" s="52">
        <v>0</v>
      </c>
      <c r="E84" s="53">
        <v>0</v>
      </c>
    </row>
    <row r="85" spans="2:5" ht="17.25" hidden="1" customHeight="1">
      <c r="B85" s="61" t="s">
        <v>112</v>
      </c>
      <c r="C85" s="61"/>
      <c r="D85" s="52">
        <v>0</v>
      </c>
      <c r="E85" s="53">
        <v>0</v>
      </c>
    </row>
    <row r="86" spans="2:5" ht="17.25" hidden="1" customHeight="1">
      <c r="B86" s="61" t="s">
        <v>113</v>
      </c>
      <c r="C86" s="61"/>
      <c r="D86" s="52">
        <v>0</v>
      </c>
      <c r="E86" s="53">
        <v>0</v>
      </c>
    </row>
    <row r="87" spans="2:5" ht="17.25" hidden="1" customHeight="1">
      <c r="B87" s="61" t="s">
        <v>114</v>
      </c>
      <c r="C87" s="61"/>
      <c r="D87" s="52">
        <v>0</v>
      </c>
      <c r="E87" s="53">
        <v>0</v>
      </c>
    </row>
    <row r="88" spans="2:5" ht="18" hidden="1" customHeight="1" thickBot="1">
      <c r="B88" s="65" t="s">
        <v>115</v>
      </c>
      <c r="C88" s="65"/>
      <c r="D88" s="55">
        <v>0</v>
      </c>
      <c r="E88" s="56">
        <v>0</v>
      </c>
    </row>
    <row r="89" spans="2:5" ht="17.25" hidden="1" customHeight="1">
      <c r="B89" s="61" t="s">
        <v>80</v>
      </c>
      <c r="C89" s="61"/>
      <c r="D89" s="52">
        <v>0</v>
      </c>
      <c r="E89" s="53">
        <v>0</v>
      </c>
    </row>
    <row r="90" spans="2:5" ht="17.25" hidden="1" customHeight="1">
      <c r="B90" s="61"/>
      <c r="C90" s="61"/>
      <c r="D90" s="288"/>
      <c r="E90" s="298"/>
    </row>
    <row r="91" spans="2:5" ht="17.25" hidden="1" customHeight="1">
      <c r="B91" s="69" t="s">
        <v>584</v>
      </c>
      <c r="C91" s="69"/>
      <c r="D91" s="287" t="s">
        <v>109</v>
      </c>
      <c r="E91" s="71">
        <v>0</v>
      </c>
    </row>
    <row r="92" spans="2:5" ht="17.25" hidden="1" customHeight="1">
      <c r="B92" s="61" t="s">
        <v>110</v>
      </c>
      <c r="C92" s="61"/>
      <c r="D92" s="52">
        <v>0</v>
      </c>
      <c r="E92" s="53">
        <v>0</v>
      </c>
    </row>
    <row r="93" spans="2:5" ht="17.25" hidden="1" customHeight="1">
      <c r="B93" s="61" t="s">
        <v>111</v>
      </c>
      <c r="C93" s="61"/>
      <c r="D93" s="52">
        <v>0</v>
      </c>
      <c r="E93" s="53">
        <v>0</v>
      </c>
    </row>
    <row r="94" spans="2:5" ht="17.25" hidden="1" customHeight="1">
      <c r="B94" s="61" t="s">
        <v>111</v>
      </c>
      <c r="C94" s="61"/>
      <c r="D94" s="52">
        <v>0</v>
      </c>
      <c r="E94" s="53">
        <v>0</v>
      </c>
    </row>
    <row r="95" spans="2:5" ht="17.25" hidden="1" customHeight="1">
      <c r="B95" s="61" t="s">
        <v>111</v>
      </c>
      <c r="C95" s="61"/>
      <c r="D95" s="52">
        <v>0</v>
      </c>
      <c r="E95" s="53">
        <v>0</v>
      </c>
    </row>
    <row r="96" spans="2:5" ht="17.25" hidden="1" customHeight="1">
      <c r="B96" s="61" t="s">
        <v>112</v>
      </c>
      <c r="C96" s="61"/>
      <c r="D96" s="52">
        <v>0</v>
      </c>
      <c r="E96" s="53">
        <v>0</v>
      </c>
    </row>
    <row r="97" spans="2:5" ht="17.25" hidden="1" customHeight="1">
      <c r="B97" s="61" t="s">
        <v>113</v>
      </c>
      <c r="C97" s="61"/>
      <c r="D97" s="52">
        <v>0</v>
      </c>
      <c r="E97" s="53">
        <v>0</v>
      </c>
    </row>
    <row r="98" spans="2:5" ht="17.25" hidden="1" customHeight="1">
      <c r="B98" s="61" t="s">
        <v>114</v>
      </c>
      <c r="C98" s="61"/>
      <c r="D98" s="52">
        <v>0</v>
      </c>
      <c r="E98" s="53">
        <v>0</v>
      </c>
    </row>
    <row r="99" spans="2:5" ht="18" hidden="1" customHeight="1" thickBot="1">
      <c r="B99" s="65" t="s">
        <v>115</v>
      </c>
      <c r="C99" s="65"/>
      <c r="D99" s="55">
        <v>0</v>
      </c>
      <c r="E99" s="56">
        <v>0</v>
      </c>
    </row>
    <row r="100" spans="2:5" ht="17.25" hidden="1" customHeight="1">
      <c r="B100" s="61" t="s">
        <v>80</v>
      </c>
      <c r="C100" s="61"/>
      <c r="D100" s="52">
        <v>0</v>
      </c>
      <c r="E100" s="53">
        <v>0</v>
      </c>
    </row>
    <row r="101" spans="2:5" ht="17.25" hidden="1" customHeight="1">
      <c r="B101" s="61"/>
      <c r="C101" s="61"/>
      <c r="D101" s="284"/>
      <c r="E101" s="295"/>
    </row>
    <row r="102" spans="2:5" ht="17.25" hidden="1" customHeight="1">
      <c r="B102" s="69" t="s">
        <v>116</v>
      </c>
      <c r="C102" s="69"/>
      <c r="D102" s="287" t="s">
        <v>109</v>
      </c>
      <c r="E102" s="71">
        <v>0</v>
      </c>
    </row>
    <row r="103" spans="2:5" ht="17.25" hidden="1" customHeight="1">
      <c r="B103" s="61" t="s">
        <v>110</v>
      </c>
      <c r="C103" s="61"/>
      <c r="D103" s="52">
        <v>0</v>
      </c>
      <c r="E103" s="53">
        <v>0</v>
      </c>
    </row>
    <row r="104" spans="2:5" ht="17.25" hidden="1" customHeight="1">
      <c r="B104" s="61" t="s">
        <v>111</v>
      </c>
      <c r="C104" s="61"/>
      <c r="D104" s="52">
        <v>0</v>
      </c>
      <c r="E104" s="53">
        <v>0</v>
      </c>
    </row>
    <row r="105" spans="2:5" ht="17.25" hidden="1" customHeight="1">
      <c r="B105" s="61" t="s">
        <v>111</v>
      </c>
      <c r="C105" s="61"/>
      <c r="D105" s="52">
        <v>0</v>
      </c>
      <c r="E105" s="53">
        <v>0</v>
      </c>
    </row>
    <row r="106" spans="2:5" ht="17.25" hidden="1" customHeight="1">
      <c r="B106" s="61" t="s">
        <v>111</v>
      </c>
      <c r="C106" s="61"/>
      <c r="D106" s="52">
        <v>0</v>
      </c>
      <c r="E106" s="53">
        <v>0</v>
      </c>
    </row>
    <row r="107" spans="2:5" ht="17.25" hidden="1" customHeight="1">
      <c r="B107" s="61" t="s">
        <v>112</v>
      </c>
      <c r="C107" s="61"/>
      <c r="D107" s="52">
        <v>0</v>
      </c>
      <c r="E107" s="53">
        <v>0</v>
      </c>
    </row>
    <row r="108" spans="2:5" ht="17.25" hidden="1" customHeight="1">
      <c r="B108" s="61" t="s">
        <v>113</v>
      </c>
      <c r="C108" s="61"/>
      <c r="D108" s="52">
        <v>0</v>
      </c>
      <c r="E108" s="53">
        <v>0</v>
      </c>
    </row>
    <row r="109" spans="2:5" ht="17.25" hidden="1" customHeight="1">
      <c r="B109" s="61" t="s">
        <v>114</v>
      </c>
      <c r="C109" s="61"/>
      <c r="D109" s="52">
        <v>0</v>
      </c>
      <c r="E109" s="53">
        <v>0</v>
      </c>
    </row>
    <row r="110" spans="2:5" ht="18" hidden="1" customHeight="1" thickBot="1">
      <c r="B110" s="65" t="s">
        <v>115</v>
      </c>
      <c r="C110" s="65"/>
      <c r="D110" s="55">
        <v>0</v>
      </c>
      <c r="E110" s="56">
        <v>0</v>
      </c>
    </row>
    <row r="111" spans="2:5" ht="17.25" hidden="1" customHeight="1">
      <c r="B111" s="61" t="s">
        <v>80</v>
      </c>
      <c r="C111" s="61"/>
      <c r="D111" s="52">
        <v>0</v>
      </c>
      <c r="E111" s="53">
        <v>0</v>
      </c>
    </row>
    <row r="112" spans="2:5" ht="17.25" hidden="1" customHeight="1">
      <c r="B112" s="61"/>
      <c r="C112" s="61"/>
      <c r="D112" s="284"/>
      <c r="E112" s="295"/>
    </row>
    <row r="113" spans="2:5" ht="17.25" hidden="1" customHeight="1">
      <c r="B113" s="69" t="s">
        <v>116</v>
      </c>
      <c r="C113" s="69"/>
      <c r="D113" s="287" t="s">
        <v>109</v>
      </c>
      <c r="E113" s="71">
        <v>0</v>
      </c>
    </row>
    <row r="114" spans="2:5" ht="17.25" hidden="1" customHeight="1">
      <c r="B114" s="61" t="s">
        <v>110</v>
      </c>
      <c r="C114" s="61"/>
      <c r="D114" s="52">
        <v>0</v>
      </c>
      <c r="E114" s="53">
        <v>0</v>
      </c>
    </row>
    <row r="115" spans="2:5" ht="17.25" hidden="1" customHeight="1">
      <c r="B115" s="61" t="s">
        <v>111</v>
      </c>
      <c r="C115" s="61"/>
      <c r="D115" s="52">
        <v>0</v>
      </c>
      <c r="E115" s="53">
        <v>0</v>
      </c>
    </row>
    <row r="116" spans="2:5" ht="17.25" hidden="1" customHeight="1">
      <c r="B116" s="61" t="s">
        <v>111</v>
      </c>
      <c r="C116" s="61"/>
      <c r="D116" s="52">
        <v>0</v>
      </c>
      <c r="E116" s="53">
        <v>0</v>
      </c>
    </row>
    <row r="117" spans="2:5" ht="17.25" hidden="1" customHeight="1">
      <c r="B117" s="61" t="s">
        <v>111</v>
      </c>
      <c r="C117" s="61"/>
      <c r="D117" s="52">
        <v>0</v>
      </c>
      <c r="E117" s="53">
        <v>0</v>
      </c>
    </row>
    <row r="118" spans="2:5" ht="17.25" hidden="1" customHeight="1">
      <c r="B118" s="61" t="s">
        <v>112</v>
      </c>
      <c r="C118" s="61"/>
      <c r="D118" s="52">
        <v>0</v>
      </c>
      <c r="E118" s="53">
        <v>0</v>
      </c>
    </row>
    <row r="119" spans="2:5" ht="17.25" hidden="1" customHeight="1">
      <c r="B119" s="61" t="s">
        <v>113</v>
      </c>
      <c r="C119" s="61"/>
      <c r="D119" s="52">
        <v>0</v>
      </c>
      <c r="E119" s="53">
        <v>0</v>
      </c>
    </row>
    <row r="120" spans="2:5" ht="17.25" hidden="1" customHeight="1">
      <c r="B120" s="61" t="s">
        <v>114</v>
      </c>
      <c r="C120" s="61"/>
      <c r="D120" s="52">
        <v>0</v>
      </c>
      <c r="E120" s="53">
        <v>0</v>
      </c>
    </row>
    <row r="121" spans="2:5" ht="18" hidden="1" customHeight="1" thickBot="1">
      <c r="B121" s="65" t="s">
        <v>115</v>
      </c>
      <c r="C121" s="65"/>
      <c r="D121" s="55">
        <v>0</v>
      </c>
      <c r="E121" s="56">
        <v>0</v>
      </c>
    </row>
    <row r="122" spans="2:5" ht="17.25" hidden="1" customHeight="1">
      <c r="B122" s="61" t="s">
        <v>80</v>
      </c>
      <c r="C122" s="61"/>
      <c r="D122" s="52">
        <v>0</v>
      </c>
      <c r="E122" s="53">
        <v>0</v>
      </c>
    </row>
    <row r="123" spans="2:5" ht="17.25" hidden="1" customHeight="1">
      <c r="B123" s="61"/>
      <c r="C123" s="61"/>
      <c r="D123" s="288"/>
      <c r="E123" s="298"/>
    </row>
    <row r="124" spans="2:5" ht="17.25" hidden="1" customHeight="1">
      <c r="B124" s="69" t="s">
        <v>116</v>
      </c>
      <c r="C124" s="69"/>
      <c r="D124" s="287" t="s">
        <v>109</v>
      </c>
      <c r="E124" s="71">
        <v>0</v>
      </c>
    </row>
    <row r="125" spans="2:5" ht="17.25" hidden="1" customHeight="1">
      <c r="B125" s="61" t="s">
        <v>110</v>
      </c>
      <c r="C125" s="61"/>
      <c r="D125" s="52">
        <v>0</v>
      </c>
      <c r="E125" s="53">
        <v>0</v>
      </c>
    </row>
    <row r="126" spans="2:5" ht="17.25" hidden="1" customHeight="1">
      <c r="B126" s="61" t="s">
        <v>111</v>
      </c>
      <c r="C126" s="61"/>
      <c r="D126" s="52">
        <v>0</v>
      </c>
      <c r="E126" s="53">
        <v>0</v>
      </c>
    </row>
    <row r="127" spans="2:5" ht="17.25" hidden="1" customHeight="1">
      <c r="B127" s="61" t="s">
        <v>111</v>
      </c>
      <c r="C127" s="61"/>
      <c r="D127" s="52">
        <v>0</v>
      </c>
      <c r="E127" s="53">
        <v>0</v>
      </c>
    </row>
    <row r="128" spans="2:5" ht="17.25" hidden="1" customHeight="1">
      <c r="B128" s="61" t="s">
        <v>111</v>
      </c>
      <c r="C128" s="61"/>
      <c r="D128" s="52">
        <v>0</v>
      </c>
      <c r="E128" s="53">
        <v>0</v>
      </c>
    </row>
    <row r="129" spans="2:5" ht="17.25" hidden="1" customHeight="1">
      <c r="B129" s="61" t="s">
        <v>112</v>
      </c>
      <c r="C129" s="61"/>
      <c r="D129" s="52">
        <v>0</v>
      </c>
      <c r="E129" s="53">
        <v>0</v>
      </c>
    </row>
    <row r="130" spans="2:5" ht="17.25" hidden="1" customHeight="1">
      <c r="B130" s="61" t="s">
        <v>113</v>
      </c>
      <c r="C130" s="61"/>
      <c r="D130" s="52">
        <v>0</v>
      </c>
      <c r="E130" s="53">
        <v>0</v>
      </c>
    </row>
    <row r="131" spans="2:5" ht="17.25" hidden="1" customHeight="1">
      <c r="B131" s="61" t="s">
        <v>114</v>
      </c>
      <c r="C131" s="61"/>
      <c r="D131" s="52">
        <v>0</v>
      </c>
      <c r="E131" s="53">
        <v>0</v>
      </c>
    </row>
    <row r="132" spans="2:5" ht="18" hidden="1" customHeight="1" thickBot="1">
      <c r="B132" s="65" t="s">
        <v>115</v>
      </c>
      <c r="C132" s="65"/>
      <c r="D132" s="55">
        <v>0</v>
      </c>
      <c r="E132" s="56">
        <v>0</v>
      </c>
    </row>
    <row r="133" spans="2:5" ht="17.25" hidden="1" customHeight="1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743583833</v>
      </c>
    </row>
    <row r="136" spans="2:5" ht="17.25">
      <c r="B136" s="61" t="s">
        <v>110</v>
      </c>
      <c r="C136" s="61"/>
      <c r="D136" s="52">
        <v>25</v>
      </c>
      <c r="E136" s="53">
        <v>18589596</v>
      </c>
    </row>
    <row r="137" spans="2:5" ht="17.25">
      <c r="B137" s="61" t="s">
        <v>111</v>
      </c>
      <c r="C137" s="61"/>
      <c r="D137" s="52">
        <v>0</v>
      </c>
      <c r="E137" s="53">
        <v>0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743584</v>
      </c>
    </row>
    <row r="143" spans="2:5" ht="18" thickBot="1">
      <c r="B143" s="65" t="s">
        <v>115</v>
      </c>
      <c r="C143" s="65"/>
      <c r="D143" s="52">
        <v>4</v>
      </c>
      <c r="E143" s="53">
        <v>2974335</v>
      </c>
    </row>
    <row r="144" spans="2:5" ht="18" thickBot="1">
      <c r="B144" s="57" t="s">
        <v>117</v>
      </c>
      <c r="C144" s="58"/>
      <c r="D144" s="289"/>
      <c r="E144" s="60">
        <v>22307515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4461503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702</v>
      </c>
      <c r="C163" s="74"/>
      <c r="D163" s="284"/>
      <c r="E163" s="295"/>
    </row>
    <row r="164" spans="2:5" ht="17.25">
      <c r="B164" s="75" t="s">
        <v>797</v>
      </c>
      <c r="C164" s="76"/>
      <c r="D164" s="287" t="s">
        <v>109</v>
      </c>
      <c r="E164" s="71">
        <v>377832559</v>
      </c>
    </row>
    <row r="165" spans="2:5" ht="17.25">
      <c r="B165" s="61" t="s">
        <v>124</v>
      </c>
      <c r="C165" s="61"/>
      <c r="D165" s="52">
        <v>8</v>
      </c>
      <c r="E165" s="53">
        <v>3022660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3022660</v>
      </c>
    </row>
    <row r="168" spans="2:5" ht="17.25">
      <c r="B168" s="61"/>
      <c r="C168" s="61"/>
      <c r="D168" s="284"/>
      <c r="E168" s="295"/>
    </row>
    <row r="169" spans="2:5" ht="17.25">
      <c r="B169" s="74" t="s">
        <v>798</v>
      </c>
      <c r="C169" s="74"/>
      <c r="D169" s="284"/>
      <c r="E169" s="295"/>
    </row>
    <row r="170" spans="2:5" ht="17.25">
      <c r="B170" s="75">
        <v>151</v>
      </c>
      <c r="C170" s="76"/>
      <c r="D170" s="287" t="s">
        <v>109</v>
      </c>
      <c r="E170" s="71">
        <v>2087255</v>
      </c>
    </row>
    <row r="171" spans="2:5" ht="17.25">
      <c r="B171" s="61" t="s">
        <v>124</v>
      </c>
      <c r="C171" s="61"/>
      <c r="D171" s="52">
        <v>8</v>
      </c>
      <c r="E171" s="53">
        <v>16698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16698</v>
      </c>
    </row>
    <row r="174" spans="2:5" ht="17.25">
      <c r="B174" s="61"/>
      <c r="C174" s="61"/>
      <c r="D174" s="284"/>
      <c r="E174" s="295"/>
    </row>
    <row r="175" spans="2:5" ht="17.25" hidden="1">
      <c r="B175" s="74" t="s">
        <v>587</v>
      </c>
      <c r="C175" s="74"/>
      <c r="D175" s="284"/>
      <c r="E175" s="295"/>
    </row>
    <row r="176" spans="2:5" ht="17.25" hidden="1">
      <c r="B176" s="75" t="s">
        <v>588</v>
      </c>
      <c r="C176" s="76"/>
      <c r="D176" s="287" t="s">
        <v>109</v>
      </c>
      <c r="E176" s="71">
        <v>0</v>
      </c>
    </row>
    <row r="177" spans="2:5" ht="17.25" hidden="1">
      <c r="B177" s="61" t="s">
        <v>124</v>
      </c>
      <c r="C177" s="61"/>
      <c r="D177" s="52">
        <v>0</v>
      </c>
      <c r="E177" s="53">
        <v>0</v>
      </c>
    </row>
    <row r="178" spans="2:5" ht="18" hidden="1" thickBot="1">
      <c r="B178" s="65" t="s">
        <v>115</v>
      </c>
      <c r="C178" s="65"/>
      <c r="D178" s="55">
        <v>0</v>
      </c>
      <c r="E178" s="56">
        <v>0</v>
      </c>
    </row>
    <row r="179" spans="2:5" ht="17.25" hidden="1">
      <c r="B179" s="61" t="s">
        <v>80</v>
      </c>
      <c r="C179" s="61"/>
      <c r="D179" s="52">
        <v>0</v>
      </c>
      <c r="E179" s="53">
        <v>0</v>
      </c>
    </row>
    <row r="180" spans="2:5" ht="17.25" hidden="1">
      <c r="B180" s="61"/>
      <c r="C180" s="61"/>
      <c r="D180" s="284"/>
      <c r="E180" s="295"/>
    </row>
    <row r="181" spans="2:5" ht="17.25" hidden="1">
      <c r="B181" s="74" t="s">
        <v>587</v>
      </c>
      <c r="C181" s="74"/>
      <c r="D181" s="284"/>
      <c r="E181" s="295"/>
    </row>
    <row r="182" spans="2:5" ht="17.25" hidden="1">
      <c r="B182" s="75" t="s">
        <v>588</v>
      </c>
      <c r="C182" s="76"/>
      <c r="D182" s="287" t="s">
        <v>109</v>
      </c>
      <c r="E182" s="71">
        <v>0</v>
      </c>
    </row>
    <row r="183" spans="2:5" ht="17.25" hidden="1">
      <c r="B183" s="61" t="s">
        <v>124</v>
      </c>
      <c r="C183" s="61"/>
      <c r="D183" s="52">
        <v>0</v>
      </c>
      <c r="E183" s="53">
        <v>0</v>
      </c>
    </row>
    <row r="184" spans="2:5" ht="18" hidden="1" thickBot="1">
      <c r="B184" s="65" t="s">
        <v>115</v>
      </c>
      <c r="C184" s="65"/>
      <c r="D184" s="55">
        <v>0</v>
      </c>
      <c r="E184" s="56">
        <v>0</v>
      </c>
    </row>
    <row r="185" spans="2:5" ht="17.25" hidden="1">
      <c r="B185" s="61" t="s">
        <v>80</v>
      </c>
      <c r="C185" s="61"/>
      <c r="D185" s="52">
        <v>0</v>
      </c>
      <c r="E185" s="53">
        <v>0</v>
      </c>
    </row>
    <row r="186" spans="2:5" ht="17.25" hidden="1">
      <c r="B186" s="61"/>
      <c r="C186" s="61"/>
      <c r="D186" s="284"/>
      <c r="E186" s="295"/>
    </row>
    <row r="187" spans="2:5" ht="17.25" hidden="1">
      <c r="B187" s="74" t="s">
        <v>587</v>
      </c>
      <c r="C187" s="74"/>
      <c r="D187" s="284"/>
      <c r="E187" s="295"/>
    </row>
    <row r="188" spans="2:5" ht="17.25" hidden="1">
      <c r="B188" s="75" t="s">
        <v>588</v>
      </c>
      <c r="C188" s="76"/>
      <c r="D188" s="287" t="s">
        <v>109</v>
      </c>
      <c r="E188" s="71">
        <v>0</v>
      </c>
    </row>
    <row r="189" spans="2:5" ht="17.25" hidden="1">
      <c r="B189" s="61" t="s">
        <v>124</v>
      </c>
      <c r="C189" s="61"/>
      <c r="D189" s="52">
        <v>0</v>
      </c>
      <c r="E189" s="53">
        <v>0</v>
      </c>
    </row>
    <row r="190" spans="2:5" ht="18" hidden="1" thickBot="1">
      <c r="B190" s="65" t="s">
        <v>115</v>
      </c>
      <c r="C190" s="65"/>
      <c r="D190" s="55">
        <v>0</v>
      </c>
      <c r="E190" s="56">
        <v>0</v>
      </c>
    </row>
    <row r="191" spans="2:5" ht="17.25" hidden="1">
      <c r="B191" s="61" t="s">
        <v>80</v>
      </c>
      <c r="C191" s="61"/>
      <c r="D191" s="52">
        <v>0</v>
      </c>
      <c r="E191" s="53">
        <v>0</v>
      </c>
    </row>
    <row r="192" spans="2:5" ht="17.25" hidden="1">
      <c r="B192" s="61"/>
      <c r="C192" s="61"/>
      <c r="D192" s="284"/>
      <c r="E192" s="295"/>
    </row>
    <row r="193" spans="2:5" ht="17.25" hidden="1">
      <c r="B193" s="74" t="s">
        <v>587</v>
      </c>
      <c r="C193" s="74"/>
      <c r="D193" s="284"/>
      <c r="E193" s="295"/>
    </row>
    <row r="194" spans="2:5" ht="17.25" hidden="1">
      <c r="B194" s="75" t="s">
        <v>588</v>
      </c>
      <c r="C194" s="76"/>
      <c r="D194" s="287" t="s">
        <v>109</v>
      </c>
      <c r="E194" s="71">
        <v>0</v>
      </c>
    </row>
    <row r="195" spans="2:5" ht="17.25" hidden="1">
      <c r="B195" s="61" t="s">
        <v>124</v>
      </c>
      <c r="C195" s="61"/>
      <c r="D195" s="52">
        <v>0</v>
      </c>
      <c r="E195" s="53">
        <v>0</v>
      </c>
    </row>
    <row r="196" spans="2:5" ht="18" hidden="1" thickBot="1">
      <c r="B196" s="65" t="s">
        <v>115</v>
      </c>
      <c r="C196" s="65"/>
      <c r="D196" s="55">
        <v>0</v>
      </c>
      <c r="E196" s="56">
        <v>0</v>
      </c>
    </row>
    <row r="197" spans="2:5" ht="17.25" hidden="1">
      <c r="B197" s="61" t="s">
        <v>80</v>
      </c>
      <c r="C197" s="61"/>
      <c r="D197" s="52">
        <v>0</v>
      </c>
      <c r="E197" s="53">
        <v>0</v>
      </c>
    </row>
    <row r="198" spans="2:5" ht="17.25" hidden="1">
      <c r="B198" s="61"/>
      <c r="C198" s="61"/>
      <c r="D198" s="288"/>
      <c r="E198" s="298"/>
    </row>
    <row r="199" spans="2:5" ht="17.25" hidden="1">
      <c r="B199" s="74" t="s">
        <v>587</v>
      </c>
      <c r="C199" s="74"/>
      <c r="D199" s="284"/>
      <c r="E199" s="295"/>
    </row>
    <row r="200" spans="2:5" ht="17.25" hidden="1">
      <c r="B200" s="75" t="s">
        <v>588</v>
      </c>
      <c r="C200" s="76"/>
      <c r="D200" s="287" t="s">
        <v>109</v>
      </c>
      <c r="E200" s="71">
        <v>0</v>
      </c>
    </row>
    <row r="201" spans="2:5" ht="17.25" hidden="1">
      <c r="B201" s="61" t="s">
        <v>124</v>
      </c>
      <c r="C201" s="61"/>
      <c r="D201" s="52">
        <v>0</v>
      </c>
      <c r="E201" s="53">
        <v>0</v>
      </c>
    </row>
    <row r="202" spans="2:5" ht="18" hidden="1" thickBot="1">
      <c r="B202" s="65" t="s">
        <v>115</v>
      </c>
      <c r="C202" s="65"/>
      <c r="D202" s="55">
        <v>0</v>
      </c>
      <c r="E202" s="56">
        <v>0</v>
      </c>
    </row>
    <row r="203" spans="2:5" ht="17.25" hidden="1">
      <c r="B203" s="61" t="s">
        <v>80</v>
      </c>
      <c r="C203" s="61"/>
      <c r="D203" s="52">
        <v>0</v>
      </c>
      <c r="E203" s="53">
        <v>0</v>
      </c>
    </row>
    <row r="204" spans="2:5" ht="17.25" hidden="1">
      <c r="B204" s="61"/>
      <c r="C204" s="61"/>
      <c r="D204" s="288"/>
      <c r="E204" s="298"/>
    </row>
    <row r="205" spans="2:5" ht="17.25" hidden="1">
      <c r="B205" s="74" t="s">
        <v>587</v>
      </c>
      <c r="C205" s="74"/>
      <c r="D205" s="284"/>
      <c r="E205" s="295"/>
    </row>
    <row r="206" spans="2:5" ht="17.25" hidden="1">
      <c r="B206" s="75" t="s">
        <v>588</v>
      </c>
      <c r="C206" s="76"/>
      <c r="D206" s="287" t="s">
        <v>109</v>
      </c>
      <c r="E206" s="71">
        <v>0</v>
      </c>
    </row>
    <row r="207" spans="2:5" ht="17.25" hidden="1">
      <c r="B207" s="61" t="s">
        <v>124</v>
      </c>
      <c r="C207" s="61"/>
      <c r="D207" s="52">
        <v>0</v>
      </c>
      <c r="E207" s="53">
        <v>0</v>
      </c>
    </row>
    <row r="208" spans="2:5" ht="18" hidden="1" thickBot="1">
      <c r="B208" s="65" t="s">
        <v>115</v>
      </c>
      <c r="C208" s="65"/>
      <c r="D208" s="55">
        <v>0</v>
      </c>
      <c r="E208" s="56">
        <v>0</v>
      </c>
    </row>
    <row r="209" spans="2:6" ht="17.25" hidden="1">
      <c r="B209" s="61" t="s">
        <v>80</v>
      </c>
      <c r="C209" s="61"/>
      <c r="D209" s="52">
        <v>0</v>
      </c>
      <c r="E209" s="53">
        <v>0</v>
      </c>
    </row>
    <row r="210" spans="2:6" ht="17.25" hidden="1">
      <c r="B210" s="43"/>
      <c r="C210" s="43"/>
      <c r="D210" s="284"/>
      <c r="E210" s="295"/>
    </row>
    <row r="211" spans="2:6" ht="17.25" hidden="1">
      <c r="B211" s="74" t="s">
        <v>587</v>
      </c>
      <c r="C211" s="74"/>
      <c r="D211" s="284"/>
      <c r="E211" s="295"/>
    </row>
    <row r="212" spans="2:6" ht="17.25" hidden="1">
      <c r="B212" s="75" t="s">
        <v>588</v>
      </c>
      <c r="C212" s="76"/>
      <c r="D212" s="287" t="s">
        <v>109</v>
      </c>
      <c r="E212" s="71">
        <v>0</v>
      </c>
    </row>
    <row r="213" spans="2:6" ht="17.25" hidden="1">
      <c r="B213" s="61" t="s">
        <v>124</v>
      </c>
      <c r="C213" s="61"/>
      <c r="D213" s="52">
        <v>0</v>
      </c>
      <c r="E213" s="53">
        <v>0</v>
      </c>
    </row>
    <row r="214" spans="2:6" ht="18" hidden="1" thickBot="1">
      <c r="B214" s="65" t="s">
        <v>115</v>
      </c>
      <c r="C214" s="65"/>
      <c r="D214" s="55">
        <v>0</v>
      </c>
      <c r="E214" s="56">
        <v>0</v>
      </c>
    </row>
    <row r="215" spans="2:6" ht="17.25" hidden="1">
      <c r="B215" s="61" t="s">
        <v>80</v>
      </c>
      <c r="C215" s="61"/>
      <c r="D215" s="52">
        <v>0</v>
      </c>
      <c r="E215" s="53">
        <v>0</v>
      </c>
    </row>
    <row r="216" spans="2:6" ht="17.25" hidden="1">
      <c r="B216" s="61"/>
      <c r="C216" s="61"/>
      <c r="D216" s="288"/>
      <c r="E216" s="298"/>
    </row>
    <row r="217" spans="2:6" ht="17.25" hidden="1">
      <c r="B217" s="74" t="s">
        <v>587</v>
      </c>
      <c r="C217" s="74"/>
      <c r="D217" s="284"/>
      <c r="E217" s="295"/>
    </row>
    <row r="218" spans="2:6" ht="17.25" hidden="1">
      <c r="B218" s="75" t="s">
        <v>588</v>
      </c>
      <c r="C218" s="76"/>
      <c r="D218" s="287" t="s">
        <v>109</v>
      </c>
      <c r="E218" s="71">
        <v>0</v>
      </c>
    </row>
    <row r="219" spans="2:6" ht="17.25" hidden="1">
      <c r="B219" s="61" t="s">
        <v>124</v>
      </c>
      <c r="C219" s="61"/>
      <c r="D219" s="52">
        <v>0</v>
      </c>
      <c r="E219" s="53">
        <v>0</v>
      </c>
    </row>
    <row r="220" spans="2:6" ht="18" hidden="1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 hidden="1">
      <c r="B221" s="61" t="s">
        <v>80</v>
      </c>
      <c r="C221" s="61"/>
      <c r="D221" s="52">
        <v>0</v>
      </c>
      <c r="E221" s="53">
        <v>0</v>
      </c>
    </row>
    <row r="222" spans="2:6" ht="17.25" hidden="1">
      <c r="B222" s="61"/>
      <c r="C222" s="61"/>
      <c r="D222" s="52"/>
      <c r="E222" s="53"/>
    </row>
    <row r="223" spans="2:6" ht="17.25" hidden="1">
      <c r="B223" s="74" t="s">
        <v>587</v>
      </c>
      <c r="C223" s="74"/>
      <c r="D223" s="284"/>
      <c r="E223" s="295"/>
    </row>
    <row r="224" spans="2:6" ht="17.25" hidden="1">
      <c r="B224" s="75" t="s">
        <v>588</v>
      </c>
      <c r="C224" s="76"/>
      <c r="D224" s="287" t="s">
        <v>109</v>
      </c>
      <c r="E224" s="71">
        <v>0</v>
      </c>
    </row>
    <row r="225" spans="2:5" ht="17.25" hidden="1">
      <c r="B225" s="61" t="s">
        <v>124</v>
      </c>
      <c r="C225" s="61"/>
      <c r="D225" s="52">
        <v>0</v>
      </c>
      <c r="E225" s="53">
        <v>0</v>
      </c>
    </row>
    <row r="226" spans="2:5" ht="18" hidden="1" thickBot="1">
      <c r="B226" s="65" t="s">
        <v>115</v>
      </c>
      <c r="C226" s="65"/>
      <c r="D226" s="55">
        <v>0</v>
      </c>
      <c r="E226" s="56">
        <v>0</v>
      </c>
    </row>
    <row r="227" spans="2:5" ht="17.25" hidden="1">
      <c r="B227" s="61" t="s">
        <v>80</v>
      </c>
      <c r="C227" s="61"/>
      <c r="D227" s="52">
        <v>0</v>
      </c>
      <c r="E227" s="53">
        <v>0</v>
      </c>
    </row>
    <row r="228" spans="2:5" ht="17.25">
      <c r="B228" s="68"/>
      <c r="C228" s="61"/>
      <c r="D228" s="52"/>
      <c r="E228" s="53"/>
    </row>
    <row r="229" spans="2:5" ht="17.25">
      <c r="B229" s="68" t="s">
        <v>203</v>
      </c>
      <c r="C229" s="61"/>
      <c r="D229" s="52"/>
      <c r="E229" s="53">
        <v>379919814</v>
      </c>
    </row>
    <row r="230" spans="2:5" ht="17.25">
      <c r="B230" s="61" t="s">
        <v>124</v>
      </c>
      <c r="C230" s="61"/>
      <c r="D230" s="288"/>
      <c r="E230" s="53">
        <v>3039358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3039358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620</v>
      </c>
      <c r="C238" s="53">
        <v>743583833</v>
      </c>
      <c r="D238" s="52">
        <v>1</v>
      </c>
      <c r="E238" s="53">
        <v>743584</v>
      </c>
    </row>
    <row r="239" spans="2:5" ht="17.25">
      <c r="B239" s="47" t="s">
        <v>703</v>
      </c>
      <c r="C239" s="53">
        <v>743583833</v>
      </c>
      <c r="D239" s="52">
        <v>3</v>
      </c>
      <c r="E239" s="53">
        <v>2230751</v>
      </c>
    </row>
    <row r="240" spans="2:5" ht="17.25">
      <c r="B240" s="47" t="s">
        <v>704</v>
      </c>
      <c r="C240" s="53">
        <v>743583833</v>
      </c>
      <c r="D240" s="52">
        <v>1</v>
      </c>
      <c r="E240" s="53">
        <v>743584</v>
      </c>
    </row>
    <row r="241" spans="2:5" ht="17.25">
      <c r="B241" s="47" t="s">
        <v>705</v>
      </c>
      <c r="C241" s="53">
        <v>23205185</v>
      </c>
      <c r="D241" s="52">
        <v>8</v>
      </c>
      <c r="E241" s="53">
        <v>185641</v>
      </c>
    </row>
    <row r="242" spans="2:5" ht="17.25">
      <c r="B242" s="47" t="s">
        <v>657</v>
      </c>
      <c r="C242" s="53">
        <v>4024428</v>
      </c>
      <c r="D242" s="52">
        <v>4</v>
      </c>
      <c r="E242" s="53">
        <v>16098</v>
      </c>
    </row>
    <row r="243" spans="2:5" ht="17.25">
      <c r="B243" s="47" t="s">
        <v>706</v>
      </c>
      <c r="C243" s="53">
        <v>284509510</v>
      </c>
      <c r="D243" s="52">
        <v>3</v>
      </c>
      <c r="E243" s="53">
        <v>853529</v>
      </c>
    </row>
    <row r="244" spans="2:5" ht="17.25">
      <c r="B244" s="47">
        <v>0</v>
      </c>
      <c r="C244" s="53">
        <v>0</v>
      </c>
      <c r="D244" s="52">
        <v>0</v>
      </c>
      <c r="E244" s="53">
        <v>0</v>
      </c>
    </row>
    <row r="245" spans="2:5" ht="17.25">
      <c r="B245" s="47">
        <v>0</v>
      </c>
      <c r="C245" s="53">
        <v>0</v>
      </c>
      <c r="D245" s="52">
        <v>0</v>
      </c>
      <c r="E245" s="53">
        <v>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  <c r="F263" s="53"/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4773187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8923006</v>
      </c>
    </row>
    <row r="276" spans="2:5" ht="17.25">
      <c r="B276" s="61" t="s">
        <v>130</v>
      </c>
      <c r="C276" s="61"/>
      <c r="D276" s="288"/>
      <c r="E276" s="53">
        <v>8923006</v>
      </c>
    </row>
    <row r="277" spans="2:5" ht="17.25">
      <c r="B277" s="61" t="s">
        <v>78</v>
      </c>
      <c r="C277" s="61"/>
      <c r="D277" s="288"/>
      <c r="E277" s="53">
        <v>4461503</v>
      </c>
    </row>
    <row r="278" spans="2:5" ht="17.25">
      <c r="B278" s="61" t="s">
        <v>131</v>
      </c>
      <c r="C278" s="61"/>
      <c r="D278" s="288"/>
      <c r="E278" s="53">
        <v>22307515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3039358</v>
      </c>
    </row>
    <row r="281" spans="2:5" ht="18" thickBot="1">
      <c r="B281" s="65" t="s">
        <v>134</v>
      </c>
      <c r="C281" s="65"/>
      <c r="D281" s="291"/>
      <c r="E281" s="56">
        <v>4773187</v>
      </c>
    </row>
    <row r="282" spans="2:5" ht="18" thickBot="1">
      <c r="B282" s="57" t="s">
        <v>135</v>
      </c>
      <c r="C282" s="58"/>
      <c r="D282" s="289"/>
      <c r="E282" s="60">
        <v>52427575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6">
    <tabColor rgb="FF92D050"/>
  </sheetPr>
  <dimension ref="B1:F286"/>
  <sheetViews>
    <sheetView workbookViewId="0">
      <selection activeCell="E69" activeCellId="3" sqref="E36 E47 E58 E69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799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254950671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3059408</v>
      </c>
    </row>
    <row r="9" spans="2:5" ht="18" thickBot="1">
      <c r="B9" s="57" t="s">
        <v>89</v>
      </c>
      <c r="C9" s="58"/>
      <c r="D9" s="59">
        <v>12</v>
      </c>
      <c r="E9" s="60">
        <v>3059408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3059408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3059408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3059408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470</v>
      </c>
      <c r="C36" s="69"/>
      <c r="D36" s="287" t="s">
        <v>109</v>
      </c>
      <c r="E36" s="71">
        <v>64236067</v>
      </c>
    </row>
    <row r="37" spans="2:6" ht="17.25">
      <c r="B37" s="61" t="s">
        <v>110</v>
      </c>
      <c r="C37" s="61"/>
      <c r="D37" s="52">
        <v>25</v>
      </c>
      <c r="E37" s="53">
        <v>1605902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64236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</v>
      </c>
      <c r="E45" s="53">
        <v>1670138</v>
      </c>
    </row>
    <row r="46" spans="2:6" ht="17.25">
      <c r="B46" s="61"/>
      <c r="C46" s="61"/>
      <c r="D46" s="284"/>
      <c r="E46" s="295"/>
    </row>
    <row r="47" spans="2:6" ht="17.25" customHeight="1">
      <c r="B47" s="69" t="s">
        <v>800</v>
      </c>
      <c r="C47" s="69"/>
      <c r="D47" s="287" t="s">
        <v>109</v>
      </c>
      <c r="E47" s="71">
        <v>64884741</v>
      </c>
    </row>
    <row r="48" spans="2:6" ht="17.25" customHeight="1">
      <c r="B48" s="61" t="s">
        <v>110</v>
      </c>
      <c r="C48" s="61"/>
      <c r="D48" s="52">
        <v>25</v>
      </c>
      <c r="E48" s="53">
        <v>1622119</v>
      </c>
    </row>
    <row r="49" spans="2:5" ht="17.25" customHeight="1">
      <c r="B49" s="61" t="s">
        <v>111</v>
      </c>
      <c r="C49" s="61"/>
      <c r="D49" s="52">
        <v>0.5</v>
      </c>
      <c r="E49" s="53">
        <v>32442</v>
      </c>
    </row>
    <row r="50" spans="2:5" ht="17.25" customHeight="1">
      <c r="B50" s="61" t="s">
        <v>111</v>
      </c>
      <c r="C50" s="61"/>
      <c r="D50" s="52">
        <v>0.5</v>
      </c>
      <c r="E50" s="53">
        <v>32442</v>
      </c>
    </row>
    <row r="51" spans="2:5" ht="17.25" customHeight="1">
      <c r="B51" s="61" t="s">
        <v>111</v>
      </c>
      <c r="C51" s="61"/>
      <c r="D51" s="52">
        <v>0</v>
      </c>
      <c r="E51" s="53">
        <v>0</v>
      </c>
    </row>
    <row r="52" spans="2:5" ht="17.25" customHeight="1">
      <c r="B52" s="61" t="s">
        <v>112</v>
      </c>
      <c r="C52" s="61"/>
      <c r="D52" s="52">
        <v>0</v>
      </c>
      <c r="E52" s="53">
        <v>0</v>
      </c>
    </row>
    <row r="53" spans="2:5" ht="17.25" customHeight="1">
      <c r="B53" s="61" t="s">
        <v>113</v>
      </c>
      <c r="C53" s="61"/>
      <c r="D53" s="52">
        <v>0</v>
      </c>
      <c r="E53" s="53">
        <v>0</v>
      </c>
    </row>
    <row r="54" spans="2:5" ht="17.25" customHeight="1">
      <c r="B54" s="72" t="s">
        <v>114</v>
      </c>
      <c r="C54" s="72"/>
      <c r="D54" s="52">
        <v>1</v>
      </c>
      <c r="E54" s="53">
        <v>64885</v>
      </c>
    </row>
    <row r="55" spans="2:5" ht="18" customHeight="1" thickBot="1">
      <c r="B55" s="73" t="s">
        <v>115</v>
      </c>
      <c r="C55" s="73"/>
      <c r="D55" s="55">
        <v>0</v>
      </c>
      <c r="E55" s="56">
        <v>0</v>
      </c>
    </row>
    <row r="56" spans="2:5" ht="17.25" customHeight="1">
      <c r="B56" s="72" t="s">
        <v>80</v>
      </c>
      <c r="C56" s="72"/>
      <c r="D56" s="52">
        <v>27</v>
      </c>
      <c r="E56" s="53">
        <v>1751888</v>
      </c>
    </row>
    <row r="57" spans="2:5" ht="17.25" customHeight="1">
      <c r="B57" s="61"/>
      <c r="C57" s="61"/>
      <c r="D57" s="288"/>
      <c r="E57" s="298"/>
    </row>
    <row r="58" spans="2:5" ht="17.25" customHeight="1">
      <c r="B58" s="69" t="s">
        <v>801</v>
      </c>
      <c r="C58" s="69"/>
      <c r="D58" s="287" t="s">
        <v>109</v>
      </c>
      <c r="E58" s="71">
        <v>84802034</v>
      </c>
    </row>
    <row r="59" spans="2:5" ht="17.25" customHeight="1">
      <c r="B59" s="61" t="s">
        <v>110</v>
      </c>
      <c r="C59" s="61"/>
      <c r="D59" s="52">
        <v>25</v>
      </c>
      <c r="E59" s="53">
        <v>2120051</v>
      </c>
    </row>
    <row r="60" spans="2:5" ht="17.25" customHeight="1">
      <c r="B60" s="61" t="s">
        <v>111</v>
      </c>
      <c r="C60" s="61"/>
      <c r="D60" s="52">
        <v>0.5</v>
      </c>
      <c r="E60" s="53">
        <v>42401</v>
      </c>
    </row>
    <row r="61" spans="2:5" ht="17.25" customHeight="1">
      <c r="B61" s="61" t="s">
        <v>111</v>
      </c>
      <c r="C61" s="61"/>
      <c r="D61" s="52">
        <v>0</v>
      </c>
      <c r="E61" s="53">
        <v>0</v>
      </c>
    </row>
    <row r="62" spans="2:5" ht="17.25" customHeight="1">
      <c r="B62" s="61" t="s">
        <v>111</v>
      </c>
      <c r="C62" s="61"/>
      <c r="D62" s="52">
        <v>0</v>
      </c>
      <c r="E62" s="53">
        <v>0</v>
      </c>
    </row>
    <row r="63" spans="2:5" ht="17.25" customHeight="1">
      <c r="B63" s="61" t="s">
        <v>112</v>
      </c>
      <c r="C63" s="61"/>
      <c r="D63" s="52">
        <v>0</v>
      </c>
      <c r="E63" s="53">
        <v>0</v>
      </c>
    </row>
    <row r="64" spans="2:5" ht="17.25" customHeight="1">
      <c r="B64" s="61" t="s">
        <v>113</v>
      </c>
      <c r="C64" s="61"/>
      <c r="D64" s="52">
        <v>0</v>
      </c>
      <c r="E64" s="53">
        <v>0</v>
      </c>
    </row>
    <row r="65" spans="2:5" ht="17.25" customHeight="1">
      <c r="B65" s="61" t="s">
        <v>114</v>
      </c>
      <c r="C65" s="61"/>
      <c r="D65" s="52">
        <v>1</v>
      </c>
      <c r="E65" s="53">
        <v>84802</v>
      </c>
    </row>
    <row r="66" spans="2:5" ht="18" customHeight="1" thickBot="1">
      <c r="B66" s="65" t="s">
        <v>115</v>
      </c>
      <c r="C66" s="65"/>
      <c r="D66" s="55">
        <v>0</v>
      </c>
      <c r="E66" s="56">
        <v>0</v>
      </c>
    </row>
    <row r="67" spans="2:5" ht="17.25" customHeight="1">
      <c r="B67" s="61" t="s">
        <v>80</v>
      </c>
      <c r="C67" s="61"/>
      <c r="D67" s="52">
        <v>26.5</v>
      </c>
      <c r="E67" s="53">
        <v>2247254</v>
      </c>
    </row>
    <row r="68" spans="2:5" ht="17.25" customHeight="1">
      <c r="B68" s="61"/>
      <c r="C68" s="61"/>
      <c r="D68" s="284"/>
      <c r="E68" s="295"/>
    </row>
    <row r="69" spans="2:5" ht="17.25" customHeight="1">
      <c r="B69" s="69" t="s">
        <v>802</v>
      </c>
      <c r="C69" s="69"/>
      <c r="D69" s="287" t="s">
        <v>109</v>
      </c>
      <c r="E69" s="71">
        <v>41027829</v>
      </c>
    </row>
    <row r="70" spans="2:5" ht="17.25" customHeight="1">
      <c r="B70" s="61" t="s">
        <v>110</v>
      </c>
      <c r="C70" s="61"/>
      <c r="D70" s="52">
        <v>25</v>
      </c>
      <c r="E70" s="53">
        <v>1025696</v>
      </c>
    </row>
    <row r="71" spans="2:5" ht="17.25" customHeight="1">
      <c r="B71" s="61" t="s">
        <v>111</v>
      </c>
      <c r="C71" s="61"/>
      <c r="D71" s="52">
        <v>0.5</v>
      </c>
      <c r="E71" s="53">
        <v>20514</v>
      </c>
    </row>
    <row r="72" spans="2:5" ht="17.25" customHeight="1">
      <c r="B72" s="61" t="s">
        <v>111</v>
      </c>
      <c r="C72" s="61"/>
      <c r="D72" s="52">
        <v>0</v>
      </c>
      <c r="E72" s="53">
        <v>0</v>
      </c>
    </row>
    <row r="73" spans="2:5" ht="17.25" customHeight="1">
      <c r="B73" s="61" t="s">
        <v>111</v>
      </c>
      <c r="C73" s="61"/>
      <c r="D73" s="52">
        <v>0</v>
      </c>
      <c r="E73" s="53">
        <v>0</v>
      </c>
    </row>
    <row r="74" spans="2:5" ht="17.25" customHeight="1">
      <c r="B74" s="61" t="s">
        <v>112</v>
      </c>
      <c r="C74" s="61"/>
      <c r="D74" s="52">
        <v>0</v>
      </c>
      <c r="E74" s="53">
        <v>0</v>
      </c>
    </row>
    <row r="75" spans="2:5" ht="17.25" customHeight="1">
      <c r="B75" s="61" t="s">
        <v>113</v>
      </c>
      <c r="C75" s="61"/>
      <c r="D75" s="52">
        <v>0</v>
      </c>
      <c r="E75" s="53">
        <v>0</v>
      </c>
    </row>
    <row r="76" spans="2:5" ht="17.25" customHeight="1">
      <c r="B76" s="61" t="s">
        <v>114</v>
      </c>
      <c r="C76" s="61"/>
      <c r="D76" s="52">
        <v>1</v>
      </c>
      <c r="E76" s="53">
        <v>41028</v>
      </c>
    </row>
    <row r="77" spans="2:5" ht="18" customHeight="1" thickBot="1">
      <c r="B77" s="65" t="s">
        <v>115</v>
      </c>
      <c r="C77" s="65"/>
      <c r="D77" s="55">
        <v>0</v>
      </c>
      <c r="E77" s="56">
        <v>0</v>
      </c>
    </row>
    <row r="78" spans="2:5" ht="17.25" customHeight="1">
      <c r="B78" s="61" t="s">
        <v>80</v>
      </c>
      <c r="C78" s="61"/>
      <c r="D78" s="52">
        <v>26.5</v>
      </c>
      <c r="E78" s="53">
        <v>1087238</v>
      </c>
    </row>
    <row r="79" spans="2:5" ht="17.25" customHeight="1">
      <c r="B79" s="61"/>
      <c r="C79" s="61"/>
      <c r="D79" s="284"/>
      <c r="E79" s="295"/>
    </row>
    <row r="80" spans="2:5" ht="17.25" hidden="1" customHeight="1">
      <c r="B80" s="69">
        <v>0</v>
      </c>
      <c r="C80" s="69"/>
      <c r="D80" s="287" t="s">
        <v>109</v>
      </c>
      <c r="E80" s="71">
        <v>0</v>
      </c>
    </row>
    <row r="81" spans="2:5" ht="17.25" hidden="1" customHeight="1">
      <c r="B81" s="61" t="s">
        <v>110</v>
      </c>
      <c r="C81" s="61"/>
      <c r="D81" s="52">
        <v>0</v>
      </c>
      <c r="E81" s="53">
        <v>0</v>
      </c>
    </row>
    <row r="82" spans="2:5" ht="17.25" hidden="1" customHeight="1">
      <c r="B82" s="61" t="s">
        <v>111</v>
      </c>
      <c r="C82" s="61"/>
      <c r="D82" s="52">
        <v>0</v>
      </c>
      <c r="E82" s="53">
        <v>0</v>
      </c>
    </row>
    <row r="83" spans="2:5" ht="17.25" hidden="1" customHeight="1">
      <c r="B83" s="61" t="s">
        <v>111</v>
      </c>
      <c r="C83" s="61"/>
      <c r="D83" s="52">
        <v>0</v>
      </c>
      <c r="E83" s="53">
        <v>0</v>
      </c>
    </row>
    <row r="84" spans="2:5" ht="17.25" hidden="1" customHeight="1">
      <c r="B84" s="61" t="s">
        <v>111</v>
      </c>
      <c r="C84" s="61"/>
      <c r="D84" s="52">
        <v>0</v>
      </c>
      <c r="E84" s="53">
        <v>0</v>
      </c>
    </row>
    <row r="85" spans="2:5" ht="17.25" hidden="1" customHeight="1">
      <c r="B85" s="61" t="s">
        <v>112</v>
      </c>
      <c r="C85" s="61"/>
      <c r="D85" s="52">
        <v>0</v>
      </c>
      <c r="E85" s="53">
        <v>0</v>
      </c>
    </row>
    <row r="86" spans="2:5" ht="17.25" hidden="1" customHeight="1">
      <c r="B86" s="61" t="s">
        <v>113</v>
      </c>
      <c r="C86" s="61"/>
      <c r="D86" s="52">
        <v>0</v>
      </c>
      <c r="E86" s="53">
        <v>0</v>
      </c>
    </row>
    <row r="87" spans="2:5" ht="17.25" hidden="1" customHeight="1">
      <c r="B87" s="61" t="s">
        <v>114</v>
      </c>
      <c r="C87" s="61"/>
      <c r="D87" s="52">
        <v>0</v>
      </c>
      <c r="E87" s="53">
        <v>0</v>
      </c>
    </row>
    <row r="88" spans="2:5" ht="18" hidden="1" customHeight="1" thickBot="1">
      <c r="B88" s="65" t="s">
        <v>115</v>
      </c>
      <c r="C88" s="65"/>
      <c r="D88" s="55">
        <v>0</v>
      </c>
      <c r="E88" s="56">
        <v>0</v>
      </c>
    </row>
    <row r="89" spans="2:5" ht="17.25" hidden="1" customHeight="1">
      <c r="B89" s="61" t="s">
        <v>80</v>
      </c>
      <c r="C89" s="61"/>
      <c r="D89" s="52">
        <v>0</v>
      </c>
      <c r="E89" s="53">
        <v>0</v>
      </c>
    </row>
    <row r="90" spans="2:5" ht="17.25" hidden="1" customHeight="1">
      <c r="B90" s="61"/>
      <c r="C90" s="61"/>
      <c r="D90" s="288"/>
      <c r="E90" s="298"/>
    </row>
    <row r="91" spans="2:5" ht="17.25" hidden="1" customHeight="1">
      <c r="B91" s="69" t="s">
        <v>584</v>
      </c>
      <c r="C91" s="69"/>
      <c r="D91" s="287" t="s">
        <v>109</v>
      </c>
      <c r="E91" s="71">
        <v>0</v>
      </c>
    </row>
    <row r="92" spans="2:5" ht="17.25" hidden="1" customHeight="1">
      <c r="B92" s="61" t="s">
        <v>110</v>
      </c>
      <c r="C92" s="61"/>
      <c r="D92" s="52">
        <v>0</v>
      </c>
      <c r="E92" s="53">
        <v>0</v>
      </c>
    </row>
    <row r="93" spans="2:5" ht="17.25" hidden="1" customHeight="1">
      <c r="B93" s="61" t="s">
        <v>111</v>
      </c>
      <c r="C93" s="61"/>
      <c r="D93" s="52">
        <v>0</v>
      </c>
      <c r="E93" s="53">
        <v>0</v>
      </c>
    </row>
    <row r="94" spans="2:5" ht="17.25" hidden="1" customHeight="1">
      <c r="B94" s="61" t="s">
        <v>111</v>
      </c>
      <c r="C94" s="61"/>
      <c r="D94" s="52">
        <v>0</v>
      </c>
      <c r="E94" s="53">
        <v>0</v>
      </c>
    </row>
    <row r="95" spans="2:5" ht="17.25" hidden="1" customHeight="1">
      <c r="B95" s="61" t="s">
        <v>111</v>
      </c>
      <c r="C95" s="61"/>
      <c r="D95" s="52">
        <v>0</v>
      </c>
      <c r="E95" s="53">
        <v>0</v>
      </c>
    </row>
    <row r="96" spans="2:5" ht="17.25" hidden="1" customHeight="1">
      <c r="B96" s="61" t="s">
        <v>112</v>
      </c>
      <c r="C96" s="61"/>
      <c r="D96" s="52">
        <v>0</v>
      </c>
      <c r="E96" s="53">
        <v>0</v>
      </c>
    </row>
    <row r="97" spans="2:5" ht="17.25" hidden="1" customHeight="1">
      <c r="B97" s="61" t="s">
        <v>113</v>
      </c>
      <c r="C97" s="61"/>
      <c r="D97" s="52">
        <v>0</v>
      </c>
      <c r="E97" s="53">
        <v>0</v>
      </c>
    </row>
    <row r="98" spans="2:5" ht="17.25" hidden="1" customHeight="1">
      <c r="B98" s="61" t="s">
        <v>114</v>
      </c>
      <c r="C98" s="61"/>
      <c r="D98" s="52">
        <v>0</v>
      </c>
      <c r="E98" s="53">
        <v>0</v>
      </c>
    </row>
    <row r="99" spans="2:5" ht="18" hidden="1" customHeight="1" thickBot="1">
      <c r="B99" s="65" t="s">
        <v>115</v>
      </c>
      <c r="C99" s="65"/>
      <c r="D99" s="55">
        <v>0</v>
      </c>
      <c r="E99" s="56">
        <v>0</v>
      </c>
    </row>
    <row r="100" spans="2:5" ht="17.25" hidden="1" customHeight="1">
      <c r="B100" s="61" t="s">
        <v>80</v>
      </c>
      <c r="C100" s="61"/>
      <c r="D100" s="52">
        <v>0</v>
      </c>
      <c r="E100" s="53">
        <v>0</v>
      </c>
    </row>
    <row r="101" spans="2:5" ht="17.25" hidden="1" customHeight="1">
      <c r="B101" s="61"/>
      <c r="C101" s="61"/>
      <c r="D101" s="284"/>
      <c r="E101" s="295"/>
    </row>
    <row r="102" spans="2:5" ht="17.25" hidden="1" customHeight="1">
      <c r="B102" s="69" t="s">
        <v>116</v>
      </c>
      <c r="C102" s="69"/>
      <c r="D102" s="287" t="s">
        <v>109</v>
      </c>
      <c r="E102" s="71">
        <v>0</v>
      </c>
    </row>
    <row r="103" spans="2:5" ht="17.25" hidden="1" customHeight="1">
      <c r="B103" s="61" t="s">
        <v>110</v>
      </c>
      <c r="C103" s="61"/>
      <c r="D103" s="52">
        <v>0</v>
      </c>
      <c r="E103" s="53">
        <v>0</v>
      </c>
    </row>
    <row r="104" spans="2:5" ht="17.25" hidden="1" customHeight="1">
      <c r="B104" s="61" t="s">
        <v>111</v>
      </c>
      <c r="C104" s="61"/>
      <c r="D104" s="52">
        <v>0</v>
      </c>
      <c r="E104" s="53">
        <v>0</v>
      </c>
    </row>
    <row r="105" spans="2:5" ht="17.25" hidden="1" customHeight="1">
      <c r="B105" s="61" t="s">
        <v>111</v>
      </c>
      <c r="C105" s="61"/>
      <c r="D105" s="52">
        <v>0</v>
      </c>
      <c r="E105" s="53">
        <v>0</v>
      </c>
    </row>
    <row r="106" spans="2:5" ht="17.25" hidden="1" customHeight="1">
      <c r="B106" s="61" t="s">
        <v>111</v>
      </c>
      <c r="C106" s="61"/>
      <c r="D106" s="52">
        <v>0</v>
      </c>
      <c r="E106" s="53">
        <v>0</v>
      </c>
    </row>
    <row r="107" spans="2:5" ht="17.25" hidden="1" customHeight="1">
      <c r="B107" s="61" t="s">
        <v>112</v>
      </c>
      <c r="C107" s="61"/>
      <c r="D107" s="52">
        <v>0</v>
      </c>
      <c r="E107" s="53">
        <v>0</v>
      </c>
    </row>
    <row r="108" spans="2:5" ht="17.25" hidden="1" customHeight="1">
      <c r="B108" s="61" t="s">
        <v>113</v>
      </c>
      <c r="C108" s="61"/>
      <c r="D108" s="52">
        <v>0</v>
      </c>
      <c r="E108" s="53">
        <v>0</v>
      </c>
    </row>
    <row r="109" spans="2:5" ht="17.25" hidden="1" customHeight="1">
      <c r="B109" s="61" t="s">
        <v>114</v>
      </c>
      <c r="C109" s="61"/>
      <c r="D109" s="52">
        <v>0</v>
      </c>
      <c r="E109" s="53">
        <v>0</v>
      </c>
    </row>
    <row r="110" spans="2:5" ht="18" hidden="1" customHeight="1" thickBot="1">
      <c r="B110" s="65" t="s">
        <v>115</v>
      </c>
      <c r="C110" s="65"/>
      <c r="D110" s="55">
        <v>0</v>
      </c>
      <c r="E110" s="56">
        <v>0</v>
      </c>
    </row>
    <row r="111" spans="2:5" ht="17.25" hidden="1" customHeight="1">
      <c r="B111" s="61" t="s">
        <v>80</v>
      </c>
      <c r="C111" s="61"/>
      <c r="D111" s="52">
        <v>0</v>
      </c>
      <c r="E111" s="53">
        <v>0</v>
      </c>
    </row>
    <row r="112" spans="2:5" ht="17.25" hidden="1" customHeight="1">
      <c r="B112" s="61"/>
      <c r="C112" s="61"/>
      <c r="D112" s="284"/>
      <c r="E112" s="295"/>
    </row>
    <row r="113" spans="2:5" ht="17.25" hidden="1" customHeight="1">
      <c r="B113" s="69" t="s">
        <v>116</v>
      </c>
      <c r="C113" s="69"/>
      <c r="D113" s="287" t="s">
        <v>109</v>
      </c>
      <c r="E113" s="71">
        <v>0</v>
      </c>
    </row>
    <row r="114" spans="2:5" ht="17.25" hidden="1" customHeight="1">
      <c r="B114" s="61" t="s">
        <v>110</v>
      </c>
      <c r="C114" s="61"/>
      <c r="D114" s="52">
        <v>0</v>
      </c>
      <c r="E114" s="53">
        <v>0</v>
      </c>
    </row>
    <row r="115" spans="2:5" ht="17.25" hidden="1" customHeight="1">
      <c r="B115" s="61" t="s">
        <v>111</v>
      </c>
      <c r="C115" s="61"/>
      <c r="D115" s="52">
        <v>0</v>
      </c>
      <c r="E115" s="53">
        <v>0</v>
      </c>
    </row>
    <row r="116" spans="2:5" ht="17.25" hidden="1" customHeight="1">
      <c r="B116" s="61" t="s">
        <v>111</v>
      </c>
      <c r="C116" s="61"/>
      <c r="D116" s="52">
        <v>0</v>
      </c>
      <c r="E116" s="53">
        <v>0</v>
      </c>
    </row>
    <row r="117" spans="2:5" ht="17.25" hidden="1" customHeight="1">
      <c r="B117" s="61" t="s">
        <v>111</v>
      </c>
      <c r="C117" s="61"/>
      <c r="D117" s="52">
        <v>0</v>
      </c>
      <c r="E117" s="53">
        <v>0</v>
      </c>
    </row>
    <row r="118" spans="2:5" ht="17.25" hidden="1" customHeight="1">
      <c r="B118" s="61" t="s">
        <v>112</v>
      </c>
      <c r="C118" s="61"/>
      <c r="D118" s="52">
        <v>0</v>
      </c>
      <c r="E118" s="53">
        <v>0</v>
      </c>
    </row>
    <row r="119" spans="2:5" ht="17.25" hidden="1" customHeight="1">
      <c r="B119" s="61" t="s">
        <v>113</v>
      </c>
      <c r="C119" s="61"/>
      <c r="D119" s="52">
        <v>0</v>
      </c>
      <c r="E119" s="53">
        <v>0</v>
      </c>
    </row>
    <row r="120" spans="2:5" ht="17.25" hidden="1" customHeight="1">
      <c r="B120" s="61" t="s">
        <v>114</v>
      </c>
      <c r="C120" s="61"/>
      <c r="D120" s="52">
        <v>0</v>
      </c>
      <c r="E120" s="53">
        <v>0</v>
      </c>
    </row>
    <row r="121" spans="2:5" ht="18" hidden="1" customHeight="1" thickBot="1">
      <c r="B121" s="65" t="s">
        <v>115</v>
      </c>
      <c r="C121" s="65"/>
      <c r="D121" s="55">
        <v>0</v>
      </c>
      <c r="E121" s="56">
        <v>0</v>
      </c>
    </row>
    <row r="122" spans="2:5" ht="17.25" hidden="1" customHeight="1">
      <c r="B122" s="61" t="s">
        <v>80</v>
      </c>
      <c r="C122" s="61"/>
      <c r="D122" s="52">
        <v>0</v>
      </c>
      <c r="E122" s="53">
        <v>0</v>
      </c>
    </row>
    <row r="123" spans="2:5" ht="17.25" hidden="1" customHeight="1">
      <c r="B123" s="61"/>
      <c r="C123" s="61"/>
      <c r="D123" s="288"/>
      <c r="E123" s="298"/>
    </row>
    <row r="124" spans="2:5" ht="17.25" hidden="1" customHeight="1">
      <c r="B124" s="69" t="s">
        <v>116</v>
      </c>
      <c r="C124" s="69"/>
      <c r="D124" s="287" t="s">
        <v>109</v>
      </c>
      <c r="E124" s="71">
        <v>0</v>
      </c>
    </row>
    <row r="125" spans="2:5" ht="17.25" hidden="1" customHeight="1">
      <c r="B125" s="61" t="s">
        <v>110</v>
      </c>
      <c r="C125" s="61"/>
      <c r="D125" s="52">
        <v>0</v>
      </c>
      <c r="E125" s="53">
        <v>0</v>
      </c>
    </row>
    <row r="126" spans="2:5" ht="17.25" hidden="1" customHeight="1">
      <c r="B126" s="61" t="s">
        <v>111</v>
      </c>
      <c r="C126" s="61"/>
      <c r="D126" s="52">
        <v>0</v>
      </c>
      <c r="E126" s="53">
        <v>0</v>
      </c>
    </row>
    <row r="127" spans="2:5" ht="17.25" hidden="1" customHeight="1">
      <c r="B127" s="61" t="s">
        <v>111</v>
      </c>
      <c r="C127" s="61"/>
      <c r="D127" s="52">
        <v>0</v>
      </c>
      <c r="E127" s="53">
        <v>0</v>
      </c>
    </row>
    <row r="128" spans="2:5" ht="17.25" hidden="1" customHeight="1">
      <c r="B128" s="61" t="s">
        <v>111</v>
      </c>
      <c r="C128" s="61"/>
      <c r="D128" s="52">
        <v>0</v>
      </c>
      <c r="E128" s="53">
        <v>0</v>
      </c>
    </row>
    <row r="129" spans="2:5" ht="17.25" hidden="1" customHeight="1">
      <c r="B129" s="61" t="s">
        <v>112</v>
      </c>
      <c r="C129" s="61"/>
      <c r="D129" s="52">
        <v>0</v>
      </c>
      <c r="E129" s="53">
        <v>0</v>
      </c>
    </row>
    <row r="130" spans="2:5" ht="17.25" hidden="1" customHeight="1">
      <c r="B130" s="61" t="s">
        <v>113</v>
      </c>
      <c r="C130" s="61"/>
      <c r="D130" s="52">
        <v>0</v>
      </c>
      <c r="E130" s="53">
        <v>0</v>
      </c>
    </row>
    <row r="131" spans="2:5" ht="17.25" hidden="1" customHeight="1">
      <c r="B131" s="61" t="s">
        <v>114</v>
      </c>
      <c r="C131" s="61"/>
      <c r="D131" s="52">
        <v>0</v>
      </c>
      <c r="E131" s="53">
        <v>0</v>
      </c>
    </row>
    <row r="132" spans="2:5" ht="18" hidden="1" customHeight="1" thickBot="1">
      <c r="B132" s="65" t="s">
        <v>115</v>
      </c>
      <c r="C132" s="65"/>
      <c r="D132" s="55">
        <v>0</v>
      </c>
      <c r="E132" s="56">
        <v>0</v>
      </c>
    </row>
    <row r="133" spans="2:5" ht="17.25" hidden="1" customHeight="1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254950671</v>
      </c>
    </row>
    <row r="136" spans="2:5" ht="17.25">
      <c r="B136" s="61" t="s">
        <v>110</v>
      </c>
      <c r="C136" s="61"/>
      <c r="D136" s="52">
        <v>100</v>
      </c>
      <c r="E136" s="53">
        <v>6373768</v>
      </c>
    </row>
    <row r="137" spans="2:5" ht="17.25">
      <c r="B137" s="61" t="s">
        <v>111</v>
      </c>
      <c r="C137" s="61"/>
      <c r="D137" s="52">
        <v>1.5</v>
      </c>
      <c r="E137" s="53">
        <v>95357</v>
      </c>
    </row>
    <row r="138" spans="2:5" ht="17.25">
      <c r="B138" s="61" t="s">
        <v>111</v>
      </c>
      <c r="C138" s="61"/>
      <c r="D138" s="52">
        <v>0.5</v>
      </c>
      <c r="E138" s="53">
        <v>32442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4</v>
      </c>
      <c r="E142" s="53">
        <v>254951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6756518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1529704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803</v>
      </c>
      <c r="C163" s="74"/>
      <c r="D163" s="284"/>
      <c r="E163" s="295"/>
    </row>
    <row r="164" spans="2:5" ht="17.25">
      <c r="B164" s="75" t="s">
        <v>804</v>
      </c>
      <c r="C164" s="76"/>
      <c r="D164" s="287" t="s">
        <v>109</v>
      </c>
      <c r="E164" s="71">
        <v>10039271</v>
      </c>
    </row>
    <row r="165" spans="2:5" ht="17.25">
      <c r="B165" s="61" t="s">
        <v>124</v>
      </c>
      <c r="C165" s="61"/>
      <c r="D165" s="52">
        <v>8</v>
      </c>
      <c r="E165" s="53">
        <v>80314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80314</v>
      </c>
    </row>
    <row r="168" spans="2:5" ht="17.25">
      <c r="B168" s="61"/>
      <c r="C168" s="61"/>
      <c r="D168" s="284"/>
      <c r="E168" s="295"/>
    </row>
    <row r="169" spans="2:5" ht="17.25">
      <c r="B169" s="74" t="s">
        <v>805</v>
      </c>
      <c r="C169" s="74"/>
      <c r="D169" s="284"/>
      <c r="E169" s="295"/>
    </row>
    <row r="170" spans="2:5" ht="17.25">
      <c r="B170" s="75" t="s">
        <v>806</v>
      </c>
      <c r="C170" s="76"/>
      <c r="D170" s="287" t="s">
        <v>109</v>
      </c>
      <c r="E170" s="71">
        <v>2875143</v>
      </c>
    </row>
    <row r="171" spans="2:5" ht="17.25">
      <c r="B171" s="61" t="s">
        <v>124</v>
      </c>
      <c r="C171" s="61"/>
      <c r="D171" s="52">
        <v>5</v>
      </c>
      <c r="E171" s="53">
        <v>14376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5</v>
      </c>
      <c r="E173" s="53">
        <v>14376</v>
      </c>
    </row>
    <row r="174" spans="2:5" ht="17.25">
      <c r="B174" s="61"/>
      <c r="C174" s="61"/>
      <c r="D174" s="284"/>
      <c r="E174" s="295"/>
    </row>
    <row r="175" spans="2:5" ht="17.25">
      <c r="B175" s="74" t="s">
        <v>807</v>
      </c>
      <c r="C175" s="74"/>
      <c r="D175" s="284"/>
      <c r="E175" s="295"/>
    </row>
    <row r="176" spans="2:5" ht="17.25">
      <c r="B176" s="75" t="s">
        <v>808</v>
      </c>
      <c r="C176" s="76"/>
      <c r="D176" s="287" t="s">
        <v>109</v>
      </c>
      <c r="E176" s="71">
        <v>3460654</v>
      </c>
    </row>
    <row r="177" spans="2:5" ht="17.25">
      <c r="B177" s="61" t="s">
        <v>124</v>
      </c>
      <c r="C177" s="61"/>
      <c r="D177" s="52">
        <v>8</v>
      </c>
      <c r="E177" s="53">
        <v>27685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27685</v>
      </c>
    </row>
    <row r="180" spans="2:5" ht="17.25">
      <c r="B180" s="61"/>
      <c r="C180" s="61"/>
      <c r="D180" s="284"/>
      <c r="E180" s="295"/>
    </row>
    <row r="181" spans="2:5" ht="17.25">
      <c r="B181" s="74" t="s">
        <v>809</v>
      </c>
      <c r="C181" s="74"/>
      <c r="D181" s="284"/>
      <c r="E181" s="295"/>
    </row>
    <row r="182" spans="2:5" ht="17.25">
      <c r="B182" s="75" t="s">
        <v>810</v>
      </c>
      <c r="C182" s="76"/>
      <c r="D182" s="287" t="s">
        <v>109</v>
      </c>
      <c r="E182" s="71">
        <v>7228676</v>
      </c>
    </row>
    <row r="183" spans="2:5" ht="17.25">
      <c r="B183" s="61" t="s">
        <v>124</v>
      </c>
      <c r="C183" s="61"/>
      <c r="D183" s="52">
        <v>8</v>
      </c>
      <c r="E183" s="53">
        <v>57829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57829</v>
      </c>
    </row>
    <row r="186" spans="2:5" ht="17.25">
      <c r="B186" s="61"/>
      <c r="C186" s="61"/>
      <c r="D186" s="284"/>
      <c r="E186" s="295"/>
    </row>
    <row r="187" spans="2:5" ht="17.25">
      <c r="B187" s="74" t="s">
        <v>811</v>
      </c>
      <c r="C187" s="74"/>
      <c r="D187" s="284"/>
      <c r="E187" s="295"/>
    </row>
    <row r="188" spans="2:5" ht="17.25">
      <c r="B188" s="75" t="s">
        <v>812</v>
      </c>
      <c r="C188" s="76"/>
      <c r="D188" s="287" t="s">
        <v>109</v>
      </c>
      <c r="E188" s="71">
        <v>1518766</v>
      </c>
    </row>
    <row r="189" spans="2:5" ht="17.25">
      <c r="B189" s="61" t="s">
        <v>124</v>
      </c>
      <c r="C189" s="61"/>
      <c r="D189" s="52">
        <v>8</v>
      </c>
      <c r="E189" s="53">
        <v>12150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12150</v>
      </c>
    </row>
    <row r="192" spans="2:5" ht="17.25">
      <c r="B192" s="61"/>
      <c r="C192" s="61"/>
      <c r="D192" s="284"/>
      <c r="E192" s="295"/>
    </row>
    <row r="193" spans="2:5" ht="17.25">
      <c r="B193" s="74" t="s">
        <v>813</v>
      </c>
      <c r="C193" s="74"/>
      <c r="D193" s="284"/>
      <c r="E193" s="295"/>
    </row>
    <row r="194" spans="2:5" ht="17.25">
      <c r="B194" s="75" t="s">
        <v>814</v>
      </c>
      <c r="C194" s="76"/>
      <c r="D194" s="287" t="s">
        <v>109</v>
      </c>
      <c r="E194" s="71">
        <v>635274</v>
      </c>
    </row>
    <row r="195" spans="2:5" ht="17.25">
      <c r="B195" s="61" t="s">
        <v>124</v>
      </c>
      <c r="C195" s="61"/>
      <c r="D195" s="52">
        <v>8</v>
      </c>
      <c r="E195" s="53">
        <v>5082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5082</v>
      </c>
    </row>
    <row r="198" spans="2:5" ht="17.25">
      <c r="B198" s="61"/>
      <c r="C198" s="61"/>
      <c r="D198" s="288"/>
      <c r="E198" s="298"/>
    </row>
    <row r="199" spans="2:5" ht="17.25">
      <c r="B199" s="74" t="s">
        <v>815</v>
      </c>
      <c r="C199" s="74"/>
      <c r="D199" s="284"/>
      <c r="E199" s="295"/>
    </row>
    <row r="200" spans="2:5" ht="17.25">
      <c r="B200" s="75" t="s">
        <v>816</v>
      </c>
      <c r="C200" s="76"/>
      <c r="D200" s="287" t="s">
        <v>109</v>
      </c>
      <c r="E200" s="71">
        <v>14086068</v>
      </c>
    </row>
    <row r="201" spans="2:5" ht="17.25">
      <c r="B201" s="61" t="s">
        <v>124</v>
      </c>
      <c r="C201" s="61"/>
      <c r="D201" s="52">
        <v>8</v>
      </c>
      <c r="E201" s="53">
        <v>112689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8</v>
      </c>
      <c r="E203" s="53">
        <v>112689</v>
      </c>
    </row>
    <row r="204" spans="2:5" ht="17.25">
      <c r="B204" s="61"/>
      <c r="C204" s="61"/>
      <c r="D204" s="288"/>
      <c r="E204" s="298"/>
    </row>
    <row r="205" spans="2:5" ht="17.25">
      <c r="B205" s="74" t="s">
        <v>817</v>
      </c>
      <c r="C205" s="74"/>
      <c r="D205" s="284"/>
      <c r="E205" s="295"/>
    </row>
    <row r="206" spans="2:5" ht="17.25">
      <c r="B206" s="75" t="s">
        <v>818</v>
      </c>
      <c r="C206" s="76"/>
      <c r="D206" s="287" t="s">
        <v>109</v>
      </c>
      <c r="E206" s="71">
        <v>17512343</v>
      </c>
    </row>
    <row r="207" spans="2:5" ht="17.25">
      <c r="B207" s="61" t="s">
        <v>124</v>
      </c>
      <c r="C207" s="61"/>
      <c r="D207" s="52">
        <v>8</v>
      </c>
      <c r="E207" s="53">
        <v>140099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8</v>
      </c>
      <c r="E209" s="53">
        <v>140099</v>
      </c>
    </row>
    <row r="210" spans="2:6" ht="17.25">
      <c r="B210" s="43"/>
      <c r="C210" s="43"/>
      <c r="D210" s="284"/>
      <c r="E210" s="295"/>
    </row>
    <row r="211" spans="2:6" ht="17.25">
      <c r="B211" s="74" t="s">
        <v>819</v>
      </c>
      <c r="C211" s="74"/>
      <c r="D211" s="284"/>
      <c r="E211" s="295"/>
    </row>
    <row r="212" spans="2:6" ht="17.25">
      <c r="B212" s="75" t="s">
        <v>820</v>
      </c>
      <c r="C212" s="76"/>
      <c r="D212" s="287" t="s">
        <v>109</v>
      </c>
      <c r="E212" s="71">
        <v>772435</v>
      </c>
    </row>
    <row r="213" spans="2:6" ht="17.25">
      <c r="B213" s="61" t="s">
        <v>124</v>
      </c>
      <c r="C213" s="61"/>
      <c r="D213" s="52">
        <v>8</v>
      </c>
      <c r="E213" s="53">
        <v>6179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8</v>
      </c>
      <c r="E215" s="53">
        <v>6179</v>
      </c>
    </row>
    <row r="216" spans="2:6" ht="17.25">
      <c r="B216" s="61"/>
      <c r="C216" s="61"/>
      <c r="D216" s="288"/>
      <c r="E216" s="298"/>
    </row>
    <row r="217" spans="2:6" ht="17.25" hidden="1">
      <c r="B217" s="74" t="s">
        <v>587</v>
      </c>
      <c r="C217" s="74"/>
      <c r="D217" s="284"/>
      <c r="E217" s="295"/>
    </row>
    <row r="218" spans="2:6" ht="17.25" hidden="1">
      <c r="B218" s="75" t="s">
        <v>588</v>
      </c>
      <c r="C218" s="76"/>
      <c r="D218" s="287" t="s">
        <v>109</v>
      </c>
      <c r="E218" s="71">
        <v>0</v>
      </c>
    </row>
    <row r="219" spans="2:6" ht="17.25" hidden="1">
      <c r="B219" s="61" t="s">
        <v>124</v>
      </c>
      <c r="C219" s="61"/>
      <c r="D219" s="52">
        <v>0</v>
      </c>
      <c r="E219" s="53">
        <v>0</v>
      </c>
    </row>
    <row r="220" spans="2:6" ht="18" hidden="1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 hidden="1">
      <c r="B221" s="61" t="s">
        <v>80</v>
      </c>
      <c r="C221" s="61"/>
      <c r="D221" s="52">
        <v>0</v>
      </c>
      <c r="E221" s="53">
        <v>0</v>
      </c>
    </row>
    <row r="222" spans="2:6" ht="17.25" hidden="1">
      <c r="B222" s="61"/>
      <c r="C222" s="61"/>
      <c r="D222" s="52"/>
      <c r="E222" s="53"/>
    </row>
    <row r="223" spans="2:6" ht="17.25" hidden="1">
      <c r="B223" s="74" t="s">
        <v>587</v>
      </c>
      <c r="C223" s="74"/>
      <c r="D223" s="284"/>
      <c r="E223" s="295"/>
    </row>
    <row r="224" spans="2:6" ht="17.25" hidden="1">
      <c r="B224" s="75" t="s">
        <v>588</v>
      </c>
      <c r="C224" s="76"/>
      <c r="D224" s="287" t="s">
        <v>109</v>
      </c>
      <c r="E224" s="71">
        <v>0</v>
      </c>
    </row>
    <row r="225" spans="2:5" ht="17.25" hidden="1">
      <c r="B225" s="61" t="s">
        <v>124</v>
      </c>
      <c r="C225" s="61"/>
      <c r="D225" s="52">
        <v>0</v>
      </c>
      <c r="E225" s="53">
        <v>0</v>
      </c>
    </row>
    <row r="226" spans="2:5" ht="18" hidden="1" thickBot="1">
      <c r="B226" s="65" t="s">
        <v>115</v>
      </c>
      <c r="C226" s="65"/>
      <c r="D226" s="55">
        <v>0</v>
      </c>
      <c r="E226" s="56">
        <v>0</v>
      </c>
    </row>
    <row r="227" spans="2:5" ht="17.25" hidden="1">
      <c r="B227" s="61" t="s">
        <v>80</v>
      </c>
      <c r="C227" s="61"/>
      <c r="D227" s="52">
        <v>0</v>
      </c>
      <c r="E227" s="53">
        <v>0</v>
      </c>
    </row>
    <row r="228" spans="2:5" ht="17.25">
      <c r="B228" s="68"/>
      <c r="C228" s="61"/>
      <c r="D228" s="52"/>
      <c r="E228" s="53"/>
    </row>
    <row r="229" spans="2:5" ht="17.25">
      <c r="B229" s="68" t="s">
        <v>203</v>
      </c>
      <c r="C229" s="61"/>
      <c r="D229" s="52"/>
      <c r="E229" s="53">
        <v>58128630</v>
      </c>
    </row>
    <row r="230" spans="2:5" ht="17.25">
      <c r="B230" s="61" t="s">
        <v>124</v>
      </c>
      <c r="C230" s="61"/>
      <c r="D230" s="288"/>
      <c r="E230" s="53">
        <v>456403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456403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397</v>
      </c>
      <c r="C238" s="53">
        <v>155203877</v>
      </c>
      <c r="D238" s="52">
        <v>3</v>
      </c>
      <c r="E238" s="53">
        <v>465612</v>
      </c>
    </row>
    <row r="239" spans="2:5" ht="17.25">
      <c r="B239" s="47" t="s">
        <v>821</v>
      </c>
      <c r="C239" s="53">
        <v>155203877</v>
      </c>
      <c r="D239" s="52">
        <v>3</v>
      </c>
      <c r="E239" s="53">
        <v>465612</v>
      </c>
    </row>
    <row r="240" spans="2:5" ht="17.25">
      <c r="B240" s="47" t="s">
        <v>822</v>
      </c>
      <c r="C240" s="53">
        <v>98153915</v>
      </c>
      <c r="D240" s="52">
        <v>3</v>
      </c>
      <c r="E240" s="53">
        <v>294462</v>
      </c>
    </row>
    <row r="241" spans="2:5" ht="17.25">
      <c r="B241" s="47" t="s">
        <v>398</v>
      </c>
      <c r="C241" s="53">
        <v>98153915</v>
      </c>
      <c r="D241" s="52">
        <v>3</v>
      </c>
      <c r="E241" s="53">
        <v>294462</v>
      </c>
    </row>
    <row r="242" spans="2:5" ht="17.25">
      <c r="B242" s="47" t="s">
        <v>823</v>
      </c>
      <c r="C242" s="53">
        <v>92333703</v>
      </c>
      <c r="D242" s="52">
        <v>4</v>
      </c>
      <c r="E242" s="53">
        <v>369335</v>
      </c>
    </row>
    <row r="243" spans="2:5" ht="17.25">
      <c r="B243" s="47" t="s">
        <v>824</v>
      </c>
      <c r="C243" s="53">
        <v>155203877</v>
      </c>
      <c r="D243" s="52">
        <v>1</v>
      </c>
      <c r="E243" s="53">
        <v>155204</v>
      </c>
    </row>
    <row r="244" spans="2:5" ht="17.25">
      <c r="B244" s="47" t="s">
        <v>622</v>
      </c>
      <c r="C244" s="53">
        <v>98153915</v>
      </c>
      <c r="D244" s="52">
        <v>1</v>
      </c>
      <c r="E244" s="53">
        <v>98154</v>
      </c>
    </row>
    <row r="245" spans="2:5" ht="17.25">
      <c r="B245" s="47" t="s">
        <v>558</v>
      </c>
      <c r="C245" s="53">
        <v>480822</v>
      </c>
      <c r="D245" s="52">
        <v>3</v>
      </c>
      <c r="E245" s="53">
        <v>1442</v>
      </c>
    </row>
    <row r="246" spans="2:5" ht="17.25">
      <c r="B246" s="47" t="s">
        <v>559</v>
      </c>
      <c r="C246" s="53">
        <v>117997439</v>
      </c>
      <c r="D246" s="52">
        <v>2.5</v>
      </c>
      <c r="E246" s="53">
        <v>294994</v>
      </c>
    </row>
    <row r="247" spans="2:5" ht="17.25">
      <c r="B247" s="47" t="s">
        <v>560</v>
      </c>
      <c r="C247" s="53">
        <v>16302126</v>
      </c>
      <c r="D247" s="52">
        <v>3</v>
      </c>
      <c r="E247" s="53">
        <v>48906</v>
      </c>
    </row>
    <row r="248" spans="2:5" ht="17.25">
      <c r="B248" s="47" t="s">
        <v>561</v>
      </c>
      <c r="C248" s="53">
        <v>9462678</v>
      </c>
      <c r="D248" s="52">
        <v>3</v>
      </c>
      <c r="E248" s="53">
        <v>28388</v>
      </c>
    </row>
    <row r="249" spans="2:5" ht="17.25">
      <c r="B249" s="47" t="s">
        <v>562</v>
      </c>
      <c r="C249" s="53">
        <v>18840373</v>
      </c>
      <c r="D249" s="52">
        <v>3</v>
      </c>
      <c r="E249" s="53">
        <v>56521</v>
      </c>
    </row>
    <row r="250" spans="2:5" ht="17.25">
      <c r="B250" s="47" t="s">
        <v>563</v>
      </c>
      <c r="C250" s="53">
        <v>6369903</v>
      </c>
      <c r="D250" s="52">
        <v>3</v>
      </c>
      <c r="E250" s="53">
        <v>19110</v>
      </c>
    </row>
    <row r="251" spans="2:5" ht="17.25">
      <c r="B251" s="47" t="s">
        <v>825</v>
      </c>
      <c r="C251" s="53">
        <v>254950671</v>
      </c>
      <c r="D251" s="52">
        <v>1</v>
      </c>
      <c r="E251" s="53">
        <v>254951</v>
      </c>
    </row>
    <row r="252" spans="2:5" ht="17.25">
      <c r="B252" s="47" t="s">
        <v>826</v>
      </c>
      <c r="C252" s="53">
        <v>254950671</v>
      </c>
      <c r="D252" s="52">
        <v>1</v>
      </c>
      <c r="E252" s="53">
        <v>254951</v>
      </c>
    </row>
    <row r="253" spans="2:5" ht="17.25">
      <c r="B253" s="47" t="s">
        <v>564</v>
      </c>
      <c r="C253" s="53">
        <v>11402968</v>
      </c>
      <c r="D253" s="52">
        <v>3</v>
      </c>
      <c r="E253" s="53">
        <v>34209</v>
      </c>
    </row>
    <row r="254" spans="2:5" ht="17.25">
      <c r="B254" s="47" t="s">
        <v>827</v>
      </c>
      <c r="C254" s="53">
        <v>59011558</v>
      </c>
      <c r="D254" s="52">
        <v>3</v>
      </c>
      <c r="E254" s="53">
        <v>177035</v>
      </c>
    </row>
    <row r="255" spans="2:5" ht="17.25">
      <c r="B255" s="47" t="s">
        <v>565</v>
      </c>
      <c r="C255" s="53">
        <v>22595888</v>
      </c>
      <c r="D255" s="52">
        <v>3</v>
      </c>
      <c r="E255" s="53">
        <v>67788</v>
      </c>
    </row>
    <row r="256" spans="2:5" ht="17.25">
      <c r="B256" s="47" t="s">
        <v>828</v>
      </c>
      <c r="C256" s="53">
        <v>8523943</v>
      </c>
      <c r="D256" s="52">
        <v>2.42</v>
      </c>
      <c r="E256" s="53">
        <v>20628</v>
      </c>
    </row>
    <row r="257" spans="2:6" ht="17.25">
      <c r="B257" s="47" t="s">
        <v>566</v>
      </c>
      <c r="C257" s="53">
        <v>3564449</v>
      </c>
      <c r="D257" s="52">
        <v>3</v>
      </c>
      <c r="E257" s="53">
        <v>10693</v>
      </c>
    </row>
    <row r="258" spans="2:6" ht="17.25">
      <c r="B258" s="47" t="s">
        <v>567</v>
      </c>
      <c r="C258" s="53">
        <v>6628307</v>
      </c>
      <c r="D258" s="52">
        <v>3</v>
      </c>
      <c r="E258" s="53">
        <v>19885</v>
      </c>
    </row>
    <row r="259" spans="2:6" ht="17.25">
      <c r="B259" s="47" t="s">
        <v>829</v>
      </c>
      <c r="C259" s="53">
        <v>65198580</v>
      </c>
      <c r="D259" s="52">
        <v>3</v>
      </c>
      <c r="E259" s="53">
        <v>195596</v>
      </c>
    </row>
    <row r="260" spans="2:6" ht="17.25">
      <c r="B260" s="47" t="s">
        <v>568</v>
      </c>
      <c r="C260" s="53">
        <v>4166689</v>
      </c>
      <c r="D260" s="52">
        <v>3</v>
      </c>
      <c r="E260" s="53">
        <v>12500</v>
      </c>
    </row>
    <row r="261" spans="2:6" ht="17.25">
      <c r="B261" s="47" t="s">
        <v>623</v>
      </c>
      <c r="C261" s="53">
        <v>25036899</v>
      </c>
      <c r="D261" s="52">
        <v>3</v>
      </c>
      <c r="E261" s="53">
        <v>75111</v>
      </c>
    </row>
    <row r="262" spans="2:6" ht="17.25">
      <c r="B262" s="47" t="s">
        <v>399</v>
      </c>
      <c r="C262" s="53">
        <v>153018738</v>
      </c>
      <c r="D262" s="52">
        <v>0.36</v>
      </c>
      <c r="E262" s="53">
        <v>55087</v>
      </c>
    </row>
    <row r="263" spans="2:6" ht="17.25">
      <c r="B263" s="47" t="s">
        <v>462</v>
      </c>
      <c r="C263" s="53">
        <v>101182405</v>
      </c>
      <c r="D263" s="52">
        <v>0.5</v>
      </c>
      <c r="E263" s="53">
        <v>50591</v>
      </c>
      <c r="F263" s="53"/>
    </row>
    <row r="264" spans="2:6" ht="17.25">
      <c r="B264" s="47" t="s">
        <v>569</v>
      </c>
      <c r="C264" s="53">
        <v>56431810</v>
      </c>
      <c r="D264" s="52">
        <v>3</v>
      </c>
      <c r="E264" s="53">
        <v>169295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3990522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3059408</v>
      </c>
    </row>
    <row r="276" spans="2:5" ht="17.25">
      <c r="B276" s="61" t="s">
        <v>130</v>
      </c>
      <c r="C276" s="61"/>
      <c r="D276" s="288"/>
      <c r="E276" s="53">
        <v>3059408</v>
      </c>
    </row>
    <row r="277" spans="2:5" ht="17.25">
      <c r="B277" s="61" t="s">
        <v>78</v>
      </c>
      <c r="C277" s="61"/>
      <c r="D277" s="288"/>
      <c r="E277" s="53">
        <v>1529704</v>
      </c>
    </row>
    <row r="278" spans="2:5" ht="17.25">
      <c r="B278" s="61" t="s">
        <v>131</v>
      </c>
      <c r="C278" s="61"/>
      <c r="D278" s="288"/>
      <c r="E278" s="53">
        <v>6756518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456403</v>
      </c>
    </row>
    <row r="281" spans="2:5" ht="18" thickBot="1">
      <c r="B281" s="65" t="s">
        <v>134</v>
      </c>
      <c r="C281" s="65"/>
      <c r="D281" s="291"/>
      <c r="E281" s="56">
        <v>3990522</v>
      </c>
    </row>
    <row r="282" spans="2:5" ht="18" thickBot="1">
      <c r="B282" s="57" t="s">
        <v>135</v>
      </c>
      <c r="C282" s="58"/>
      <c r="D282" s="289"/>
      <c r="E282" s="60">
        <v>18851963</v>
      </c>
    </row>
    <row r="286" spans="2:5" ht="17.25">
      <c r="B286" s="61"/>
      <c r="C286" s="61"/>
      <c r="D286" s="288"/>
      <c r="E286" s="53"/>
    </row>
  </sheetData>
  <phoneticPr fontId="2" type="noConversion"/>
  <pageMargins left="0.75" right="0.75" top="1" bottom="1" header="0.5" footer="0.5"/>
  <pageSetup scale="72" fitToHeight="3" orientation="landscape" r:id="rId1"/>
  <headerFooter alignWithMargins="0"/>
  <rowBreaks count="1" manualBreakCount="1">
    <brk id="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7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6.5703125" style="1" bestFit="1" customWidth="1"/>
    <col min="3" max="3" width="21.85546875" style="1" bestFit="1" customWidth="1"/>
    <col min="4" max="4" width="16.140625" style="1" bestFit="1" customWidth="1"/>
    <col min="5" max="5" width="24.710937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707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4891530621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58698367</v>
      </c>
    </row>
    <row r="9" spans="2:5" ht="18" thickBot="1">
      <c r="B9" s="57" t="s">
        <v>89</v>
      </c>
      <c r="C9" s="58"/>
      <c r="D9" s="59">
        <v>12</v>
      </c>
      <c r="E9" s="60">
        <v>58698367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10.45</v>
      </c>
      <c r="E25" s="53">
        <v>51116495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10.45</v>
      </c>
      <c r="E27" s="53">
        <v>51116495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10.45</v>
      </c>
      <c r="E31" s="60">
        <v>51116495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584</v>
      </c>
      <c r="C36" s="69"/>
      <c r="D36" s="287" t="s">
        <v>109</v>
      </c>
      <c r="E36" s="71">
        <v>4891530621</v>
      </c>
    </row>
    <row r="37" spans="2:6" ht="17.25">
      <c r="B37" s="61" t="s">
        <v>110</v>
      </c>
      <c r="C37" s="61"/>
      <c r="D37" s="52">
        <v>25</v>
      </c>
      <c r="E37" s="53">
        <v>122288266</v>
      </c>
    </row>
    <row r="38" spans="2:6" ht="17.25">
      <c r="B38" s="61" t="s">
        <v>111</v>
      </c>
      <c r="C38" s="61"/>
      <c r="D38" s="52">
        <v>0.5</v>
      </c>
      <c r="E38" s="53">
        <v>2445765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4891531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129625562</v>
      </c>
    </row>
    <row r="46" spans="2:6" ht="17.25">
      <c r="B46" s="61"/>
      <c r="C46" s="61"/>
      <c r="D46" s="284"/>
      <c r="E46" s="295"/>
    </row>
    <row r="47" spans="2:6" ht="17.25" hidden="1">
      <c r="B47" s="69" t="s">
        <v>584</v>
      </c>
      <c r="C47" s="69"/>
      <c r="D47" s="287" t="s">
        <v>109</v>
      </c>
      <c r="E47" s="71">
        <v>0</v>
      </c>
    </row>
    <row r="48" spans="2:6" ht="17.25" hidden="1">
      <c r="B48" s="61" t="s">
        <v>110</v>
      </c>
      <c r="C48" s="61"/>
      <c r="D48" s="52">
        <v>0</v>
      </c>
      <c r="E48" s="53">
        <v>0</v>
      </c>
    </row>
    <row r="49" spans="2:5" ht="17.25" hidden="1">
      <c r="B49" s="61" t="s">
        <v>111</v>
      </c>
      <c r="C49" s="61"/>
      <c r="D49" s="52">
        <v>0</v>
      </c>
      <c r="E49" s="53">
        <v>0</v>
      </c>
    </row>
    <row r="50" spans="2:5" ht="17.25" hidden="1">
      <c r="B50" s="61" t="s">
        <v>111</v>
      </c>
      <c r="C50" s="61"/>
      <c r="D50" s="52">
        <v>0</v>
      </c>
      <c r="E50" s="53">
        <v>0</v>
      </c>
    </row>
    <row r="51" spans="2:5" ht="17.25" hidden="1">
      <c r="B51" s="61" t="s">
        <v>111</v>
      </c>
      <c r="C51" s="61"/>
      <c r="D51" s="52">
        <v>0</v>
      </c>
      <c r="E51" s="53">
        <v>0</v>
      </c>
    </row>
    <row r="52" spans="2:5" ht="17.25" hidden="1">
      <c r="B52" s="61" t="s">
        <v>112</v>
      </c>
      <c r="C52" s="61"/>
      <c r="D52" s="52">
        <v>0</v>
      </c>
      <c r="E52" s="53">
        <v>0</v>
      </c>
    </row>
    <row r="53" spans="2:5" ht="17.25" hidden="1">
      <c r="B53" s="61" t="s">
        <v>113</v>
      </c>
      <c r="C53" s="61"/>
      <c r="D53" s="52">
        <v>0</v>
      </c>
      <c r="E53" s="53">
        <v>0</v>
      </c>
    </row>
    <row r="54" spans="2:5" ht="17.25" hidden="1">
      <c r="B54" s="72" t="s">
        <v>114</v>
      </c>
      <c r="C54" s="72"/>
      <c r="D54" s="52">
        <v>0</v>
      </c>
      <c r="E54" s="53">
        <v>0</v>
      </c>
    </row>
    <row r="55" spans="2:5" ht="18" hidden="1" thickBot="1">
      <c r="B55" s="73" t="s">
        <v>115</v>
      </c>
      <c r="C55" s="73"/>
      <c r="D55" s="55">
        <v>0</v>
      </c>
      <c r="E55" s="56">
        <v>0</v>
      </c>
    </row>
    <row r="56" spans="2:5" ht="17.25" hidden="1">
      <c r="B56" s="72" t="s">
        <v>80</v>
      </c>
      <c r="C56" s="72"/>
      <c r="D56" s="52">
        <v>0</v>
      </c>
      <c r="E56" s="53">
        <v>0</v>
      </c>
    </row>
    <row r="57" spans="2:5" ht="17.25" hidden="1">
      <c r="B57" s="61"/>
      <c r="C57" s="61"/>
      <c r="D57" s="288"/>
      <c r="E57" s="298"/>
    </row>
    <row r="58" spans="2:5" ht="17.25" hidden="1">
      <c r="B58" s="69" t="s">
        <v>584</v>
      </c>
      <c r="C58" s="69"/>
      <c r="D58" s="287" t="s">
        <v>109</v>
      </c>
      <c r="E58" s="71">
        <v>0</v>
      </c>
    </row>
    <row r="59" spans="2:5" ht="17.25" hidden="1">
      <c r="B59" s="61" t="s">
        <v>110</v>
      </c>
      <c r="C59" s="61"/>
      <c r="D59" s="52">
        <v>0</v>
      </c>
      <c r="E59" s="53">
        <v>0</v>
      </c>
    </row>
    <row r="60" spans="2:5" ht="17.25" hidden="1">
      <c r="B60" s="61" t="s">
        <v>111</v>
      </c>
      <c r="C60" s="61"/>
      <c r="D60" s="52">
        <v>0</v>
      </c>
      <c r="E60" s="53">
        <v>0</v>
      </c>
    </row>
    <row r="61" spans="2:5" ht="17.25" hidden="1">
      <c r="B61" s="61" t="s">
        <v>111</v>
      </c>
      <c r="C61" s="61"/>
      <c r="D61" s="52">
        <v>0</v>
      </c>
      <c r="E61" s="53">
        <v>0</v>
      </c>
    </row>
    <row r="62" spans="2:5" ht="17.25" hidden="1">
      <c r="B62" s="61" t="s">
        <v>111</v>
      </c>
      <c r="C62" s="61"/>
      <c r="D62" s="52">
        <v>0</v>
      </c>
      <c r="E62" s="53">
        <v>0</v>
      </c>
    </row>
    <row r="63" spans="2:5" ht="17.25" hidden="1">
      <c r="B63" s="61" t="s">
        <v>112</v>
      </c>
      <c r="C63" s="61"/>
      <c r="D63" s="52">
        <v>0</v>
      </c>
      <c r="E63" s="53">
        <v>0</v>
      </c>
    </row>
    <row r="64" spans="2:5" ht="17.25" hidden="1">
      <c r="B64" s="61" t="s">
        <v>113</v>
      </c>
      <c r="C64" s="61"/>
      <c r="D64" s="52">
        <v>0</v>
      </c>
      <c r="E64" s="53">
        <v>0</v>
      </c>
    </row>
    <row r="65" spans="2:5" ht="17.25" hidden="1">
      <c r="B65" s="61" t="s">
        <v>114</v>
      </c>
      <c r="C65" s="61"/>
      <c r="D65" s="52">
        <v>0</v>
      </c>
      <c r="E65" s="53">
        <v>0</v>
      </c>
    </row>
    <row r="66" spans="2:5" ht="18" hidden="1" thickBot="1">
      <c r="B66" s="65" t="s">
        <v>115</v>
      </c>
      <c r="C66" s="65"/>
      <c r="D66" s="55">
        <v>0</v>
      </c>
      <c r="E66" s="56">
        <v>0</v>
      </c>
    </row>
    <row r="67" spans="2:5" ht="17.25" hidden="1">
      <c r="B67" s="61" t="s">
        <v>80</v>
      </c>
      <c r="C67" s="61"/>
      <c r="D67" s="52">
        <v>0</v>
      </c>
      <c r="E67" s="53">
        <v>0</v>
      </c>
    </row>
    <row r="68" spans="2:5" ht="17.25" hidden="1">
      <c r="B68" s="61"/>
      <c r="C68" s="61"/>
      <c r="D68" s="284"/>
      <c r="E68" s="295"/>
    </row>
    <row r="69" spans="2:5" ht="17.25" hidden="1">
      <c r="B69" s="69" t="s">
        <v>584</v>
      </c>
      <c r="C69" s="69"/>
      <c r="D69" s="287" t="s">
        <v>109</v>
      </c>
      <c r="E69" s="71">
        <v>0</v>
      </c>
    </row>
    <row r="70" spans="2:5" ht="17.25" hidden="1">
      <c r="B70" s="61" t="s">
        <v>110</v>
      </c>
      <c r="C70" s="61"/>
      <c r="D70" s="52">
        <v>0</v>
      </c>
      <c r="E70" s="53">
        <v>0</v>
      </c>
    </row>
    <row r="71" spans="2:5" ht="17.25" hidden="1">
      <c r="B71" s="61" t="s">
        <v>111</v>
      </c>
      <c r="C71" s="61"/>
      <c r="D71" s="52">
        <v>0</v>
      </c>
      <c r="E71" s="53">
        <v>0</v>
      </c>
    </row>
    <row r="72" spans="2:5" ht="17.25" hidden="1">
      <c r="B72" s="61" t="s">
        <v>111</v>
      </c>
      <c r="C72" s="61"/>
      <c r="D72" s="52">
        <v>0</v>
      </c>
      <c r="E72" s="53">
        <v>0</v>
      </c>
    </row>
    <row r="73" spans="2:5" ht="17.25" hidden="1">
      <c r="B73" s="61" t="s">
        <v>111</v>
      </c>
      <c r="C73" s="61"/>
      <c r="D73" s="52">
        <v>0</v>
      </c>
      <c r="E73" s="53">
        <v>0</v>
      </c>
    </row>
    <row r="74" spans="2:5" ht="17.25" hidden="1">
      <c r="B74" s="61" t="s">
        <v>112</v>
      </c>
      <c r="C74" s="61"/>
      <c r="D74" s="52">
        <v>0</v>
      </c>
      <c r="E74" s="53">
        <v>0</v>
      </c>
    </row>
    <row r="75" spans="2:5" ht="17.25" hidden="1">
      <c r="B75" s="61" t="s">
        <v>113</v>
      </c>
      <c r="C75" s="61"/>
      <c r="D75" s="52">
        <v>0</v>
      </c>
      <c r="E75" s="53">
        <v>0</v>
      </c>
    </row>
    <row r="76" spans="2:5" ht="17.25" hidden="1">
      <c r="B76" s="61" t="s">
        <v>114</v>
      </c>
      <c r="C76" s="61"/>
      <c r="D76" s="52">
        <v>0</v>
      </c>
      <c r="E76" s="53">
        <v>0</v>
      </c>
    </row>
    <row r="77" spans="2:5" ht="18" hidden="1" thickBot="1">
      <c r="B77" s="65" t="s">
        <v>115</v>
      </c>
      <c r="C77" s="65"/>
      <c r="D77" s="55">
        <v>0</v>
      </c>
      <c r="E77" s="56">
        <v>0</v>
      </c>
    </row>
    <row r="78" spans="2:5" ht="17.25" hidden="1">
      <c r="B78" s="61" t="s">
        <v>80</v>
      </c>
      <c r="C78" s="61"/>
      <c r="D78" s="52">
        <v>0</v>
      </c>
      <c r="E78" s="53">
        <v>0</v>
      </c>
    </row>
    <row r="79" spans="2:5" ht="17.25" hidden="1">
      <c r="B79" s="61"/>
      <c r="C79" s="61"/>
      <c r="D79" s="284"/>
      <c r="E79" s="295"/>
    </row>
    <row r="80" spans="2:5" ht="17.25" hidden="1">
      <c r="B80" s="69" t="s">
        <v>584</v>
      </c>
      <c r="C80" s="69"/>
      <c r="D80" s="287" t="s">
        <v>109</v>
      </c>
      <c r="E80" s="71">
        <v>0</v>
      </c>
    </row>
    <row r="81" spans="2:5" ht="17.25" hidden="1">
      <c r="B81" s="61" t="s">
        <v>110</v>
      </c>
      <c r="C81" s="61"/>
      <c r="D81" s="52">
        <v>0</v>
      </c>
      <c r="E81" s="53">
        <v>0</v>
      </c>
    </row>
    <row r="82" spans="2:5" ht="17.25" hidden="1">
      <c r="B82" s="61" t="s">
        <v>111</v>
      </c>
      <c r="C82" s="61"/>
      <c r="D82" s="52">
        <v>0</v>
      </c>
      <c r="E82" s="53">
        <v>0</v>
      </c>
    </row>
    <row r="83" spans="2:5" ht="17.25" hidden="1">
      <c r="B83" s="61" t="s">
        <v>111</v>
      </c>
      <c r="C83" s="61"/>
      <c r="D83" s="52">
        <v>0</v>
      </c>
      <c r="E83" s="53">
        <v>0</v>
      </c>
    </row>
    <row r="84" spans="2:5" ht="17.25" hidden="1">
      <c r="B84" s="61" t="s">
        <v>111</v>
      </c>
      <c r="C84" s="61"/>
      <c r="D84" s="52">
        <v>0</v>
      </c>
      <c r="E84" s="53">
        <v>0</v>
      </c>
    </row>
    <row r="85" spans="2:5" ht="17.25" hidden="1">
      <c r="B85" s="61" t="s">
        <v>112</v>
      </c>
      <c r="C85" s="61"/>
      <c r="D85" s="52">
        <v>0</v>
      </c>
      <c r="E85" s="53">
        <v>0</v>
      </c>
    </row>
    <row r="86" spans="2:5" ht="17.25" hidden="1">
      <c r="B86" s="61" t="s">
        <v>113</v>
      </c>
      <c r="C86" s="61"/>
      <c r="D86" s="52">
        <v>0</v>
      </c>
      <c r="E86" s="53">
        <v>0</v>
      </c>
    </row>
    <row r="87" spans="2:5" ht="17.25" hidden="1">
      <c r="B87" s="61" t="s">
        <v>114</v>
      </c>
      <c r="C87" s="61"/>
      <c r="D87" s="52">
        <v>0</v>
      </c>
      <c r="E87" s="53">
        <v>0</v>
      </c>
    </row>
    <row r="88" spans="2:5" ht="18" hidden="1" thickBot="1">
      <c r="B88" s="65" t="s">
        <v>115</v>
      </c>
      <c r="C88" s="65"/>
      <c r="D88" s="55">
        <v>0</v>
      </c>
      <c r="E88" s="56">
        <v>0</v>
      </c>
    </row>
    <row r="89" spans="2:5" ht="17.25" hidden="1">
      <c r="B89" s="61" t="s">
        <v>80</v>
      </c>
      <c r="C89" s="61"/>
      <c r="D89" s="52">
        <v>0</v>
      </c>
      <c r="E89" s="53">
        <v>0</v>
      </c>
    </row>
    <row r="90" spans="2:5" ht="17.25" hidden="1">
      <c r="B90" s="61"/>
      <c r="C90" s="61"/>
      <c r="D90" s="288"/>
      <c r="E90" s="298"/>
    </row>
    <row r="91" spans="2:5" ht="17.25" hidden="1">
      <c r="B91" s="69" t="s">
        <v>584</v>
      </c>
      <c r="C91" s="69"/>
      <c r="D91" s="287" t="s">
        <v>109</v>
      </c>
      <c r="E91" s="71">
        <v>0</v>
      </c>
    </row>
    <row r="92" spans="2:5" ht="17.25" hidden="1">
      <c r="B92" s="61" t="s">
        <v>110</v>
      </c>
      <c r="C92" s="61"/>
      <c r="D92" s="52">
        <v>0</v>
      </c>
      <c r="E92" s="53">
        <v>0</v>
      </c>
    </row>
    <row r="93" spans="2:5" ht="17.25" hidden="1">
      <c r="B93" s="61" t="s">
        <v>111</v>
      </c>
      <c r="C93" s="61"/>
      <c r="D93" s="52">
        <v>0</v>
      </c>
      <c r="E93" s="53">
        <v>0</v>
      </c>
    </row>
    <row r="94" spans="2:5" ht="17.25" hidden="1">
      <c r="B94" s="61" t="s">
        <v>111</v>
      </c>
      <c r="C94" s="61"/>
      <c r="D94" s="52">
        <v>0</v>
      </c>
      <c r="E94" s="53">
        <v>0</v>
      </c>
    </row>
    <row r="95" spans="2:5" ht="17.25" hidden="1">
      <c r="B95" s="61" t="s">
        <v>111</v>
      </c>
      <c r="C95" s="61"/>
      <c r="D95" s="52">
        <v>0</v>
      </c>
      <c r="E95" s="53">
        <v>0</v>
      </c>
    </row>
    <row r="96" spans="2:5" ht="17.25" hidden="1">
      <c r="B96" s="61" t="s">
        <v>112</v>
      </c>
      <c r="C96" s="61"/>
      <c r="D96" s="52">
        <v>0</v>
      </c>
      <c r="E96" s="53">
        <v>0</v>
      </c>
    </row>
    <row r="97" spans="2:5" ht="17.25" hidden="1">
      <c r="B97" s="61" t="s">
        <v>113</v>
      </c>
      <c r="C97" s="61"/>
      <c r="D97" s="52">
        <v>0</v>
      </c>
      <c r="E97" s="53">
        <v>0</v>
      </c>
    </row>
    <row r="98" spans="2:5" ht="17.25" hidden="1">
      <c r="B98" s="61" t="s">
        <v>114</v>
      </c>
      <c r="C98" s="61"/>
      <c r="D98" s="52">
        <v>0</v>
      </c>
      <c r="E98" s="53">
        <v>0</v>
      </c>
    </row>
    <row r="99" spans="2:5" ht="18" hidden="1" thickBot="1">
      <c r="B99" s="65" t="s">
        <v>115</v>
      </c>
      <c r="C99" s="65"/>
      <c r="D99" s="55">
        <v>0</v>
      </c>
      <c r="E99" s="56">
        <v>0</v>
      </c>
    </row>
    <row r="100" spans="2:5" ht="17.25" hidden="1">
      <c r="B100" s="61" t="s">
        <v>80</v>
      </c>
      <c r="C100" s="61"/>
      <c r="D100" s="52">
        <v>0</v>
      </c>
      <c r="E100" s="53">
        <v>0</v>
      </c>
    </row>
    <row r="101" spans="2:5" ht="17.25" hidden="1">
      <c r="B101" s="61"/>
      <c r="C101" s="61"/>
      <c r="D101" s="284"/>
      <c r="E101" s="295"/>
    </row>
    <row r="102" spans="2:5" ht="17.25" hidden="1">
      <c r="B102" s="69" t="s">
        <v>116</v>
      </c>
      <c r="C102" s="69"/>
      <c r="D102" s="287" t="s">
        <v>109</v>
      </c>
      <c r="E102" s="71">
        <v>0</v>
      </c>
    </row>
    <row r="103" spans="2:5" ht="17.25" hidden="1">
      <c r="B103" s="61" t="s">
        <v>110</v>
      </c>
      <c r="C103" s="61"/>
      <c r="D103" s="52">
        <v>0</v>
      </c>
      <c r="E103" s="53">
        <v>0</v>
      </c>
    </row>
    <row r="104" spans="2:5" ht="17.25" hidden="1">
      <c r="B104" s="61" t="s">
        <v>111</v>
      </c>
      <c r="C104" s="61"/>
      <c r="D104" s="52">
        <v>0</v>
      </c>
      <c r="E104" s="53">
        <v>0</v>
      </c>
    </row>
    <row r="105" spans="2:5" ht="17.25" hidden="1">
      <c r="B105" s="61" t="s">
        <v>111</v>
      </c>
      <c r="C105" s="61"/>
      <c r="D105" s="52">
        <v>0</v>
      </c>
      <c r="E105" s="53">
        <v>0</v>
      </c>
    </row>
    <row r="106" spans="2:5" ht="17.25" hidden="1">
      <c r="B106" s="61" t="s">
        <v>111</v>
      </c>
      <c r="C106" s="61"/>
      <c r="D106" s="52">
        <v>0</v>
      </c>
      <c r="E106" s="53">
        <v>0</v>
      </c>
    </row>
    <row r="107" spans="2:5" ht="17.25" hidden="1">
      <c r="B107" s="61" t="s">
        <v>112</v>
      </c>
      <c r="C107" s="61"/>
      <c r="D107" s="52">
        <v>0</v>
      </c>
      <c r="E107" s="53">
        <v>0</v>
      </c>
    </row>
    <row r="108" spans="2:5" ht="17.25" hidden="1">
      <c r="B108" s="61" t="s">
        <v>113</v>
      </c>
      <c r="C108" s="61"/>
      <c r="D108" s="52">
        <v>0</v>
      </c>
      <c r="E108" s="53">
        <v>0</v>
      </c>
    </row>
    <row r="109" spans="2:5" ht="17.25" hidden="1">
      <c r="B109" s="61" t="s">
        <v>114</v>
      </c>
      <c r="C109" s="61"/>
      <c r="D109" s="52">
        <v>0</v>
      </c>
      <c r="E109" s="53">
        <v>0</v>
      </c>
    </row>
    <row r="110" spans="2:5" ht="18" hidden="1" thickBot="1">
      <c r="B110" s="65" t="s">
        <v>115</v>
      </c>
      <c r="C110" s="65"/>
      <c r="D110" s="55">
        <v>0</v>
      </c>
      <c r="E110" s="56">
        <v>0</v>
      </c>
    </row>
    <row r="111" spans="2:5" ht="17.25" hidden="1">
      <c r="B111" s="61" t="s">
        <v>80</v>
      </c>
      <c r="C111" s="61"/>
      <c r="D111" s="52">
        <v>0</v>
      </c>
      <c r="E111" s="53">
        <v>0</v>
      </c>
    </row>
    <row r="112" spans="2:5" ht="17.25" hidden="1">
      <c r="B112" s="61"/>
      <c r="C112" s="61"/>
      <c r="D112" s="284"/>
      <c r="E112" s="295"/>
    </row>
    <row r="113" spans="2:5" ht="17.25" hidden="1">
      <c r="B113" s="69" t="s">
        <v>116</v>
      </c>
      <c r="C113" s="69"/>
      <c r="D113" s="287" t="s">
        <v>109</v>
      </c>
      <c r="E113" s="71">
        <v>0</v>
      </c>
    </row>
    <row r="114" spans="2:5" ht="17.25" hidden="1">
      <c r="B114" s="61" t="s">
        <v>110</v>
      </c>
      <c r="C114" s="61"/>
      <c r="D114" s="52">
        <v>0</v>
      </c>
      <c r="E114" s="53">
        <v>0</v>
      </c>
    </row>
    <row r="115" spans="2:5" ht="17.25" hidden="1">
      <c r="B115" s="61" t="s">
        <v>111</v>
      </c>
      <c r="C115" s="61"/>
      <c r="D115" s="52">
        <v>0</v>
      </c>
      <c r="E115" s="53">
        <v>0</v>
      </c>
    </row>
    <row r="116" spans="2:5" ht="17.25" hidden="1">
      <c r="B116" s="61" t="s">
        <v>111</v>
      </c>
      <c r="C116" s="61"/>
      <c r="D116" s="52">
        <v>0</v>
      </c>
      <c r="E116" s="53">
        <v>0</v>
      </c>
    </row>
    <row r="117" spans="2:5" ht="17.25" hidden="1">
      <c r="B117" s="61" t="s">
        <v>111</v>
      </c>
      <c r="C117" s="61"/>
      <c r="D117" s="52">
        <v>0</v>
      </c>
      <c r="E117" s="53">
        <v>0</v>
      </c>
    </row>
    <row r="118" spans="2:5" ht="17.25" hidden="1">
      <c r="B118" s="61" t="s">
        <v>112</v>
      </c>
      <c r="C118" s="61"/>
      <c r="D118" s="52">
        <v>0</v>
      </c>
      <c r="E118" s="53">
        <v>0</v>
      </c>
    </row>
    <row r="119" spans="2:5" ht="17.25" hidden="1">
      <c r="B119" s="61" t="s">
        <v>113</v>
      </c>
      <c r="C119" s="61"/>
      <c r="D119" s="52">
        <v>0</v>
      </c>
      <c r="E119" s="53">
        <v>0</v>
      </c>
    </row>
    <row r="120" spans="2:5" ht="17.25" hidden="1">
      <c r="B120" s="61" t="s">
        <v>114</v>
      </c>
      <c r="C120" s="61"/>
      <c r="D120" s="52">
        <v>0</v>
      </c>
      <c r="E120" s="53">
        <v>0</v>
      </c>
    </row>
    <row r="121" spans="2:5" ht="18" hidden="1" thickBot="1">
      <c r="B121" s="65" t="s">
        <v>115</v>
      </c>
      <c r="C121" s="65"/>
      <c r="D121" s="55">
        <v>0</v>
      </c>
      <c r="E121" s="56">
        <v>0</v>
      </c>
    </row>
    <row r="122" spans="2:5" ht="17.25" hidden="1">
      <c r="B122" s="61" t="s">
        <v>80</v>
      </c>
      <c r="C122" s="61"/>
      <c r="D122" s="52">
        <v>0</v>
      </c>
      <c r="E122" s="53">
        <v>0</v>
      </c>
    </row>
    <row r="123" spans="2:5" ht="17.25" hidden="1">
      <c r="B123" s="61"/>
      <c r="C123" s="61"/>
      <c r="D123" s="288"/>
      <c r="E123" s="298"/>
    </row>
    <row r="124" spans="2:5" ht="17.25" hidden="1">
      <c r="B124" s="69" t="s">
        <v>116</v>
      </c>
      <c r="C124" s="69"/>
      <c r="D124" s="287" t="s">
        <v>109</v>
      </c>
      <c r="E124" s="71">
        <v>0</v>
      </c>
    </row>
    <row r="125" spans="2:5" ht="17.25" hidden="1">
      <c r="B125" s="61" t="s">
        <v>110</v>
      </c>
      <c r="C125" s="61"/>
      <c r="D125" s="52">
        <v>0</v>
      </c>
      <c r="E125" s="53">
        <v>0</v>
      </c>
    </row>
    <row r="126" spans="2:5" ht="17.25" hidden="1">
      <c r="B126" s="61" t="s">
        <v>111</v>
      </c>
      <c r="C126" s="61"/>
      <c r="D126" s="52">
        <v>0</v>
      </c>
      <c r="E126" s="53">
        <v>0</v>
      </c>
    </row>
    <row r="127" spans="2:5" ht="17.25" hidden="1">
      <c r="B127" s="61" t="s">
        <v>111</v>
      </c>
      <c r="C127" s="61"/>
      <c r="D127" s="52">
        <v>0</v>
      </c>
      <c r="E127" s="53">
        <v>0</v>
      </c>
    </row>
    <row r="128" spans="2:5" ht="17.25" hidden="1">
      <c r="B128" s="61" t="s">
        <v>111</v>
      </c>
      <c r="C128" s="61"/>
      <c r="D128" s="52">
        <v>0</v>
      </c>
      <c r="E128" s="53">
        <v>0</v>
      </c>
    </row>
    <row r="129" spans="2:5" ht="17.25" hidden="1">
      <c r="B129" s="61" t="s">
        <v>112</v>
      </c>
      <c r="C129" s="61"/>
      <c r="D129" s="52">
        <v>0</v>
      </c>
      <c r="E129" s="53">
        <v>0</v>
      </c>
    </row>
    <row r="130" spans="2:5" ht="17.25" hidden="1">
      <c r="B130" s="61" t="s">
        <v>113</v>
      </c>
      <c r="C130" s="61"/>
      <c r="D130" s="52">
        <v>0</v>
      </c>
      <c r="E130" s="53">
        <v>0</v>
      </c>
    </row>
    <row r="131" spans="2:5" ht="17.25" hidden="1">
      <c r="B131" s="61" t="s">
        <v>114</v>
      </c>
      <c r="C131" s="61"/>
      <c r="D131" s="52">
        <v>0</v>
      </c>
      <c r="E131" s="53">
        <v>0</v>
      </c>
    </row>
    <row r="132" spans="2:5" ht="18" hidden="1" thickBot="1">
      <c r="B132" s="65" t="s">
        <v>115</v>
      </c>
      <c r="C132" s="65"/>
      <c r="D132" s="55">
        <v>0</v>
      </c>
      <c r="E132" s="56">
        <v>0</v>
      </c>
    </row>
    <row r="133" spans="2:5" ht="17.25" hidden="1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4891530621</v>
      </c>
    </row>
    <row r="136" spans="2:5" ht="17.25">
      <c r="B136" s="61" t="s">
        <v>110</v>
      </c>
      <c r="C136" s="61"/>
      <c r="D136" s="52">
        <v>25</v>
      </c>
      <c r="E136" s="53">
        <v>122288266</v>
      </c>
    </row>
    <row r="137" spans="2:5" ht="17.25">
      <c r="B137" s="61" t="s">
        <v>111</v>
      </c>
      <c r="C137" s="61"/>
      <c r="D137" s="52">
        <v>0.5</v>
      </c>
      <c r="E137" s="53">
        <v>2445765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4891531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129625562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29349184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4891530621</v>
      </c>
    </row>
    <row r="151" spans="2:5" ht="17.25">
      <c r="B151" s="61" t="s">
        <v>119</v>
      </c>
      <c r="C151" s="61"/>
      <c r="D151" s="52">
        <v>3.61</v>
      </c>
      <c r="E151" s="53">
        <v>17658426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3.61</v>
      </c>
      <c r="E158" s="60">
        <v>17658426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428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401995778</v>
      </c>
    </row>
    <row r="165" spans="2:5" ht="17.25">
      <c r="B165" s="61" t="s">
        <v>124</v>
      </c>
      <c r="C165" s="61"/>
      <c r="D165" s="52">
        <v>8</v>
      </c>
      <c r="E165" s="53">
        <v>3215966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3215966</v>
      </c>
    </row>
    <row r="168" spans="2:5" ht="17.25">
      <c r="B168" s="61"/>
      <c r="C168" s="61"/>
      <c r="D168" s="284"/>
      <c r="E168" s="295"/>
    </row>
    <row r="169" spans="2:5" ht="17.25">
      <c r="B169" s="74" t="s">
        <v>624</v>
      </c>
      <c r="C169" s="74"/>
      <c r="D169" s="284"/>
      <c r="E169" s="295"/>
    </row>
    <row r="170" spans="2:5" ht="17.25">
      <c r="B170" s="75">
        <v>147</v>
      </c>
      <c r="C170" s="76"/>
      <c r="D170" s="287" t="s">
        <v>109</v>
      </c>
      <c r="E170" s="71">
        <v>13132408</v>
      </c>
    </row>
    <row r="171" spans="2:5" ht="17.25">
      <c r="B171" s="61" t="s">
        <v>124</v>
      </c>
      <c r="C171" s="61"/>
      <c r="D171" s="52">
        <v>8</v>
      </c>
      <c r="E171" s="53">
        <v>105059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105059</v>
      </c>
    </row>
    <row r="174" spans="2:5" ht="17.25">
      <c r="B174" s="61"/>
      <c r="C174" s="61"/>
      <c r="D174" s="284"/>
      <c r="E174" s="295"/>
    </row>
    <row r="175" spans="2:5" ht="17.25" hidden="1">
      <c r="B175" s="74" t="s">
        <v>587</v>
      </c>
      <c r="C175" s="74"/>
      <c r="D175" s="284"/>
      <c r="E175" s="295"/>
    </row>
    <row r="176" spans="2:5" ht="17.25" hidden="1">
      <c r="B176" s="75" t="s">
        <v>588</v>
      </c>
      <c r="C176" s="76"/>
      <c r="D176" s="287" t="s">
        <v>109</v>
      </c>
      <c r="E176" s="71">
        <v>0</v>
      </c>
    </row>
    <row r="177" spans="2:5" ht="17.25" hidden="1">
      <c r="B177" s="61" t="s">
        <v>124</v>
      </c>
      <c r="C177" s="61"/>
      <c r="D177" s="52">
        <v>0</v>
      </c>
      <c r="E177" s="53">
        <v>0</v>
      </c>
    </row>
    <row r="178" spans="2:5" ht="18" hidden="1" thickBot="1">
      <c r="B178" s="65" t="s">
        <v>115</v>
      </c>
      <c r="C178" s="65"/>
      <c r="D178" s="55">
        <v>0</v>
      </c>
      <c r="E178" s="56">
        <v>0</v>
      </c>
    </row>
    <row r="179" spans="2:5" ht="17.25" hidden="1">
      <c r="B179" s="61" t="s">
        <v>80</v>
      </c>
      <c r="C179" s="61"/>
      <c r="D179" s="52">
        <v>0</v>
      </c>
      <c r="E179" s="53">
        <v>0</v>
      </c>
    </row>
    <row r="180" spans="2:5" ht="17.25" hidden="1">
      <c r="B180" s="61"/>
      <c r="C180" s="61"/>
      <c r="D180" s="284"/>
      <c r="E180" s="295"/>
    </row>
    <row r="181" spans="2:5" ht="17.25" hidden="1">
      <c r="B181" s="74" t="s">
        <v>587</v>
      </c>
      <c r="C181" s="74"/>
      <c r="D181" s="284"/>
      <c r="E181" s="295"/>
    </row>
    <row r="182" spans="2:5" ht="17.25" hidden="1">
      <c r="B182" s="75" t="s">
        <v>588</v>
      </c>
      <c r="C182" s="76"/>
      <c r="D182" s="287" t="s">
        <v>109</v>
      </c>
      <c r="E182" s="71">
        <v>0</v>
      </c>
    </row>
    <row r="183" spans="2:5" ht="17.25" hidden="1">
      <c r="B183" s="61" t="s">
        <v>124</v>
      </c>
      <c r="C183" s="61"/>
      <c r="D183" s="52">
        <v>0</v>
      </c>
      <c r="E183" s="53">
        <v>0</v>
      </c>
    </row>
    <row r="184" spans="2:5" ht="18" hidden="1" thickBot="1">
      <c r="B184" s="65" t="s">
        <v>115</v>
      </c>
      <c r="C184" s="65"/>
      <c r="D184" s="55">
        <v>0</v>
      </c>
      <c r="E184" s="56">
        <v>0</v>
      </c>
    </row>
    <row r="185" spans="2:5" ht="17.25" hidden="1">
      <c r="B185" s="61" t="s">
        <v>80</v>
      </c>
      <c r="C185" s="61"/>
      <c r="D185" s="52">
        <v>0</v>
      </c>
      <c r="E185" s="53">
        <v>0</v>
      </c>
    </row>
    <row r="186" spans="2:5" ht="17.25" hidden="1">
      <c r="B186" s="61"/>
      <c r="C186" s="61"/>
      <c r="D186" s="284"/>
      <c r="E186" s="295"/>
    </row>
    <row r="187" spans="2:5" ht="17.25" hidden="1">
      <c r="B187" s="74" t="s">
        <v>587</v>
      </c>
      <c r="C187" s="74"/>
      <c r="D187" s="284"/>
      <c r="E187" s="295"/>
    </row>
    <row r="188" spans="2:5" ht="17.25" hidden="1">
      <c r="B188" s="75" t="s">
        <v>588</v>
      </c>
      <c r="C188" s="76"/>
      <c r="D188" s="287" t="s">
        <v>109</v>
      </c>
      <c r="E188" s="71">
        <v>0</v>
      </c>
    </row>
    <row r="189" spans="2:5" ht="17.25" hidden="1">
      <c r="B189" s="61" t="s">
        <v>124</v>
      </c>
      <c r="C189" s="61"/>
      <c r="D189" s="52">
        <v>0</v>
      </c>
      <c r="E189" s="53">
        <v>0</v>
      </c>
    </row>
    <row r="190" spans="2:5" ht="18" hidden="1" thickBot="1">
      <c r="B190" s="65" t="s">
        <v>115</v>
      </c>
      <c r="C190" s="65"/>
      <c r="D190" s="55">
        <v>0</v>
      </c>
      <c r="E190" s="56">
        <v>0</v>
      </c>
    </row>
    <row r="191" spans="2:5" ht="17.25" hidden="1">
      <c r="B191" s="61" t="s">
        <v>80</v>
      </c>
      <c r="C191" s="61"/>
      <c r="D191" s="52">
        <v>0</v>
      </c>
      <c r="E191" s="53">
        <v>0</v>
      </c>
    </row>
    <row r="192" spans="2:5" ht="17.25" hidden="1">
      <c r="B192" s="61"/>
      <c r="C192" s="61"/>
      <c r="D192" s="284"/>
      <c r="E192" s="295"/>
    </row>
    <row r="193" spans="2:5" ht="17.25" hidden="1">
      <c r="B193" s="74" t="s">
        <v>587</v>
      </c>
      <c r="C193" s="74"/>
      <c r="D193" s="284"/>
      <c r="E193" s="295"/>
    </row>
    <row r="194" spans="2:5" ht="17.25" hidden="1">
      <c r="B194" s="75" t="s">
        <v>588</v>
      </c>
      <c r="C194" s="76"/>
      <c r="D194" s="287" t="s">
        <v>109</v>
      </c>
      <c r="E194" s="71">
        <v>0</v>
      </c>
    </row>
    <row r="195" spans="2:5" ht="17.25" hidden="1">
      <c r="B195" s="61" t="s">
        <v>124</v>
      </c>
      <c r="C195" s="61"/>
      <c r="D195" s="52">
        <v>0</v>
      </c>
      <c r="E195" s="53">
        <v>0</v>
      </c>
    </row>
    <row r="196" spans="2:5" ht="18" hidden="1" thickBot="1">
      <c r="B196" s="65" t="s">
        <v>115</v>
      </c>
      <c r="C196" s="65"/>
      <c r="D196" s="55">
        <v>0</v>
      </c>
      <c r="E196" s="56">
        <v>0</v>
      </c>
    </row>
    <row r="197" spans="2:5" ht="17.25" hidden="1">
      <c r="B197" s="61" t="s">
        <v>80</v>
      </c>
      <c r="C197" s="61"/>
      <c r="D197" s="52">
        <v>0</v>
      </c>
      <c r="E197" s="53">
        <v>0</v>
      </c>
    </row>
    <row r="198" spans="2:5" ht="17.25" hidden="1">
      <c r="B198" s="61"/>
      <c r="C198" s="61"/>
      <c r="D198" s="288"/>
      <c r="E198" s="298"/>
    </row>
    <row r="199" spans="2:5" ht="17.25" hidden="1">
      <c r="B199" s="74" t="s">
        <v>587</v>
      </c>
      <c r="C199" s="74"/>
      <c r="D199" s="284"/>
      <c r="E199" s="295"/>
    </row>
    <row r="200" spans="2:5" ht="17.25" hidden="1">
      <c r="B200" s="75" t="s">
        <v>588</v>
      </c>
      <c r="C200" s="76"/>
      <c r="D200" s="287" t="s">
        <v>109</v>
      </c>
      <c r="E200" s="71">
        <v>0</v>
      </c>
    </row>
    <row r="201" spans="2:5" ht="17.25" hidden="1">
      <c r="B201" s="61" t="s">
        <v>124</v>
      </c>
      <c r="C201" s="61"/>
      <c r="D201" s="52">
        <v>0</v>
      </c>
      <c r="E201" s="53">
        <v>0</v>
      </c>
    </row>
    <row r="202" spans="2:5" ht="18" hidden="1" thickBot="1">
      <c r="B202" s="65" t="s">
        <v>115</v>
      </c>
      <c r="C202" s="65"/>
      <c r="D202" s="55">
        <v>0</v>
      </c>
      <c r="E202" s="56">
        <v>0</v>
      </c>
    </row>
    <row r="203" spans="2:5" ht="17.25" hidden="1">
      <c r="B203" s="61" t="s">
        <v>80</v>
      </c>
      <c r="C203" s="61"/>
      <c r="D203" s="52">
        <v>0</v>
      </c>
      <c r="E203" s="53">
        <v>0</v>
      </c>
    </row>
    <row r="204" spans="2:5" ht="17.25" hidden="1">
      <c r="B204" s="61"/>
      <c r="C204" s="61"/>
      <c r="D204" s="288"/>
      <c r="E204" s="298"/>
    </row>
    <row r="205" spans="2:5" ht="17.25" hidden="1">
      <c r="B205" s="74" t="s">
        <v>587</v>
      </c>
      <c r="C205" s="74"/>
      <c r="D205" s="284"/>
      <c r="E205" s="295"/>
    </row>
    <row r="206" spans="2:5" ht="17.25" hidden="1">
      <c r="B206" s="75" t="s">
        <v>588</v>
      </c>
      <c r="C206" s="76"/>
      <c r="D206" s="287" t="s">
        <v>109</v>
      </c>
      <c r="E206" s="71">
        <v>0</v>
      </c>
    </row>
    <row r="207" spans="2:5" ht="17.25" hidden="1">
      <c r="B207" s="61" t="s">
        <v>124</v>
      </c>
      <c r="C207" s="61"/>
      <c r="D207" s="52">
        <v>0</v>
      </c>
      <c r="E207" s="53">
        <v>0</v>
      </c>
    </row>
    <row r="208" spans="2:5" ht="18" hidden="1" thickBot="1">
      <c r="B208" s="65" t="s">
        <v>115</v>
      </c>
      <c r="C208" s="65"/>
      <c r="D208" s="55">
        <v>0</v>
      </c>
      <c r="E208" s="56">
        <v>0</v>
      </c>
    </row>
    <row r="209" spans="2:6" ht="17.25" hidden="1">
      <c r="B209" s="61" t="s">
        <v>80</v>
      </c>
      <c r="C209" s="61"/>
      <c r="D209" s="52">
        <v>0</v>
      </c>
      <c r="E209" s="53">
        <v>0</v>
      </c>
    </row>
    <row r="210" spans="2:6" ht="17.25" hidden="1">
      <c r="B210" s="43"/>
      <c r="C210" s="43"/>
      <c r="D210" s="284"/>
      <c r="E210" s="295"/>
    </row>
    <row r="211" spans="2:6" ht="17.25" hidden="1">
      <c r="B211" s="74" t="s">
        <v>587</v>
      </c>
      <c r="C211" s="74"/>
      <c r="D211" s="284"/>
      <c r="E211" s="295"/>
    </row>
    <row r="212" spans="2:6" ht="17.25" hidden="1">
      <c r="B212" s="75" t="s">
        <v>588</v>
      </c>
      <c r="C212" s="76"/>
      <c r="D212" s="287" t="s">
        <v>109</v>
      </c>
      <c r="E212" s="71">
        <v>0</v>
      </c>
    </row>
    <row r="213" spans="2:6" ht="17.25" hidden="1">
      <c r="B213" s="61" t="s">
        <v>124</v>
      </c>
      <c r="C213" s="61"/>
      <c r="D213" s="52">
        <v>0</v>
      </c>
      <c r="E213" s="53">
        <v>0</v>
      </c>
    </row>
    <row r="214" spans="2:6" ht="18" hidden="1" thickBot="1">
      <c r="B214" s="65" t="s">
        <v>115</v>
      </c>
      <c r="C214" s="65"/>
      <c r="D214" s="55">
        <v>0</v>
      </c>
      <c r="E214" s="56">
        <v>0</v>
      </c>
    </row>
    <row r="215" spans="2:6" ht="17.25" hidden="1">
      <c r="B215" s="61" t="s">
        <v>80</v>
      </c>
      <c r="C215" s="61"/>
      <c r="D215" s="52">
        <v>0</v>
      </c>
      <c r="E215" s="53">
        <v>0</v>
      </c>
    </row>
    <row r="216" spans="2:6" ht="17.25" hidden="1">
      <c r="B216" s="61"/>
      <c r="C216" s="61"/>
      <c r="D216" s="288"/>
      <c r="E216" s="298"/>
    </row>
    <row r="217" spans="2:6" ht="17.25" hidden="1">
      <c r="B217" s="74" t="s">
        <v>587</v>
      </c>
      <c r="C217" s="74"/>
      <c r="D217" s="284"/>
      <c r="E217" s="295"/>
    </row>
    <row r="218" spans="2:6" ht="17.25" hidden="1">
      <c r="B218" s="75" t="s">
        <v>588</v>
      </c>
      <c r="C218" s="76"/>
      <c r="D218" s="287" t="s">
        <v>109</v>
      </c>
      <c r="E218" s="71">
        <v>0</v>
      </c>
    </row>
    <row r="219" spans="2:6" ht="17.25" hidden="1">
      <c r="B219" s="61" t="s">
        <v>124</v>
      </c>
      <c r="C219" s="61"/>
      <c r="D219" s="52">
        <v>0</v>
      </c>
      <c r="E219" s="53">
        <v>0</v>
      </c>
    </row>
    <row r="220" spans="2:6" ht="18" hidden="1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 hidden="1">
      <c r="B221" s="61" t="s">
        <v>80</v>
      </c>
      <c r="C221" s="61"/>
      <c r="D221" s="52">
        <v>0</v>
      </c>
      <c r="E221" s="53">
        <v>0</v>
      </c>
    </row>
    <row r="222" spans="2:6" ht="17.25" hidden="1">
      <c r="B222" s="61"/>
      <c r="C222" s="61"/>
      <c r="D222" s="52"/>
      <c r="E222" s="53"/>
    </row>
    <row r="223" spans="2:6" ht="17.25" hidden="1">
      <c r="B223" s="74" t="s">
        <v>587</v>
      </c>
      <c r="C223" s="74"/>
      <c r="D223" s="284"/>
      <c r="E223" s="295"/>
    </row>
    <row r="224" spans="2:6" ht="17.25" hidden="1">
      <c r="B224" s="75" t="s">
        <v>588</v>
      </c>
      <c r="C224" s="76"/>
      <c r="D224" s="287" t="s">
        <v>109</v>
      </c>
      <c r="E224" s="71">
        <v>0</v>
      </c>
    </row>
    <row r="225" spans="2:5" ht="17.25" hidden="1">
      <c r="B225" s="61" t="s">
        <v>124</v>
      </c>
      <c r="C225" s="61"/>
      <c r="D225" s="52">
        <v>0</v>
      </c>
      <c r="E225" s="53">
        <v>0</v>
      </c>
    </row>
    <row r="226" spans="2:5" ht="18" hidden="1" thickBot="1">
      <c r="B226" s="65" t="s">
        <v>115</v>
      </c>
      <c r="C226" s="65"/>
      <c r="D226" s="55">
        <v>0</v>
      </c>
      <c r="E226" s="56">
        <v>0</v>
      </c>
    </row>
    <row r="227" spans="2:5" ht="17.25" hidden="1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415128186</v>
      </c>
    </row>
    <row r="230" spans="2:5" ht="17.25">
      <c r="B230" s="61" t="s">
        <v>124</v>
      </c>
      <c r="C230" s="61"/>
      <c r="D230" s="288"/>
      <c r="E230" s="53">
        <v>3321025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3321025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406</v>
      </c>
      <c r="C238" s="53">
        <v>4891530621</v>
      </c>
      <c r="D238" s="52">
        <v>3</v>
      </c>
      <c r="E238" s="53">
        <v>14674592</v>
      </c>
    </row>
    <row r="239" spans="2:5" ht="17.25">
      <c r="B239" s="47" t="s">
        <v>407</v>
      </c>
      <c r="C239" s="53">
        <v>4891530621</v>
      </c>
      <c r="D239" s="52">
        <v>0.76100000000000001</v>
      </c>
      <c r="E239" s="53">
        <v>3722455</v>
      </c>
    </row>
    <row r="240" spans="2:5" ht="17.25">
      <c r="B240" s="47" t="s">
        <v>625</v>
      </c>
      <c r="C240" s="53">
        <v>4891530621</v>
      </c>
      <c r="D240" s="52">
        <v>0.38800000000000001</v>
      </c>
      <c r="E240" s="53">
        <v>1897914</v>
      </c>
    </row>
    <row r="241" spans="2:5" ht="17.25">
      <c r="B241" s="47" t="s">
        <v>626</v>
      </c>
      <c r="C241" s="53">
        <v>5181769</v>
      </c>
      <c r="D241" s="52">
        <v>8</v>
      </c>
      <c r="E241" s="53">
        <v>41454</v>
      </c>
    </row>
    <row r="242" spans="2:5" ht="17.25">
      <c r="B242" s="47" t="s">
        <v>408</v>
      </c>
      <c r="C242" s="53">
        <v>772896</v>
      </c>
      <c r="D242" s="52">
        <v>8</v>
      </c>
      <c r="E242" s="53">
        <v>6183</v>
      </c>
    </row>
    <row r="243" spans="2:5" ht="17.25">
      <c r="B243" s="47" t="s">
        <v>409</v>
      </c>
      <c r="C243" s="53">
        <v>772896</v>
      </c>
      <c r="D243" s="52">
        <v>8.9</v>
      </c>
      <c r="E243" s="53">
        <v>6879</v>
      </c>
    </row>
    <row r="244" spans="2:5" ht="17.25">
      <c r="B244" s="47" t="s">
        <v>410</v>
      </c>
      <c r="C244" s="53">
        <v>17917320</v>
      </c>
      <c r="D244" s="52">
        <v>8</v>
      </c>
      <c r="E244" s="53">
        <v>143339</v>
      </c>
    </row>
    <row r="245" spans="2:5" ht="17.25">
      <c r="B245" s="47">
        <v>0</v>
      </c>
      <c r="C245" s="53">
        <v>0</v>
      </c>
      <c r="D245" s="52">
        <v>0</v>
      </c>
      <c r="E245" s="53">
        <v>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20492816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58698367</v>
      </c>
    </row>
    <row r="276" spans="2:5" ht="17.25">
      <c r="B276" s="61" t="s">
        <v>130</v>
      </c>
      <c r="C276" s="61"/>
      <c r="D276" s="288"/>
      <c r="E276" s="53">
        <v>51116495</v>
      </c>
    </row>
    <row r="277" spans="2:5" ht="17.25">
      <c r="B277" s="61" t="s">
        <v>78</v>
      </c>
      <c r="C277" s="61"/>
      <c r="D277" s="288"/>
      <c r="E277" s="53">
        <v>29349184</v>
      </c>
    </row>
    <row r="278" spans="2:5" ht="17.25">
      <c r="B278" s="61" t="s">
        <v>131</v>
      </c>
      <c r="C278" s="61"/>
      <c r="D278" s="288"/>
      <c r="E278" s="53">
        <v>129625562</v>
      </c>
    </row>
    <row r="279" spans="2:5" ht="17.25">
      <c r="B279" s="61" t="s">
        <v>132</v>
      </c>
      <c r="C279" s="61"/>
      <c r="D279" s="288"/>
      <c r="E279" s="53">
        <v>17658426</v>
      </c>
    </row>
    <row r="280" spans="2:5" ht="17.25">
      <c r="B280" s="61" t="s">
        <v>133</v>
      </c>
      <c r="C280" s="61"/>
      <c r="D280" s="288"/>
      <c r="E280" s="53">
        <v>3321025</v>
      </c>
    </row>
    <row r="281" spans="2:5" ht="18" thickBot="1">
      <c r="B281" s="65" t="s">
        <v>134</v>
      </c>
      <c r="C281" s="65"/>
      <c r="D281" s="291"/>
      <c r="E281" s="56">
        <v>20492816</v>
      </c>
    </row>
    <row r="282" spans="2:5" ht="18" thickBot="1">
      <c r="B282" s="57" t="s">
        <v>135</v>
      </c>
      <c r="C282" s="58"/>
      <c r="D282" s="289"/>
      <c r="E282" s="60">
        <v>310261875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18.8554687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143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826716152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9920594</v>
      </c>
    </row>
    <row r="9" spans="2:5" ht="18" thickBot="1">
      <c r="B9" s="57" t="s">
        <v>89</v>
      </c>
      <c r="C9" s="58"/>
      <c r="D9" s="59">
        <v>12</v>
      </c>
      <c r="E9" s="60">
        <v>9920594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64"/>
      <c r="E12" s="63"/>
    </row>
    <row r="13" spans="2:5" ht="17.25">
      <c r="B13" s="61" t="s">
        <v>91</v>
      </c>
      <c r="C13" s="61"/>
      <c r="D13" s="52">
        <v>0</v>
      </c>
      <c r="E13" s="52">
        <v>0</v>
      </c>
    </row>
    <row r="14" spans="2:5" ht="17.25">
      <c r="B14" s="61" t="s">
        <v>92</v>
      </c>
      <c r="C14" s="61"/>
      <c r="D14" s="52">
        <v>0</v>
      </c>
      <c r="E14" s="52">
        <v>0</v>
      </c>
    </row>
    <row r="15" spans="2:5" ht="17.25">
      <c r="B15" s="61" t="s">
        <v>93</v>
      </c>
      <c r="C15" s="61"/>
      <c r="D15" s="52">
        <v>0</v>
      </c>
      <c r="E15" s="52">
        <v>0</v>
      </c>
    </row>
    <row r="16" spans="2:5" ht="17.25">
      <c r="B16" s="61" t="s">
        <v>94</v>
      </c>
      <c r="C16" s="61"/>
      <c r="D16" s="52">
        <v>0</v>
      </c>
      <c r="E16" s="52">
        <v>0</v>
      </c>
    </row>
    <row r="17" spans="2:5" ht="17.25">
      <c r="B17" s="61" t="s">
        <v>95</v>
      </c>
      <c r="C17" s="61"/>
      <c r="D17" s="52">
        <v>0</v>
      </c>
      <c r="E17" s="52">
        <v>0</v>
      </c>
    </row>
    <row r="18" spans="2:5" ht="17.25">
      <c r="B18" s="61" t="s">
        <v>96</v>
      </c>
      <c r="C18" s="61"/>
      <c r="D18" s="52">
        <v>0</v>
      </c>
      <c r="E18" s="52">
        <v>0</v>
      </c>
    </row>
    <row r="19" spans="2:5" ht="17.25">
      <c r="B19" s="61" t="s">
        <v>97</v>
      </c>
      <c r="C19" s="61"/>
      <c r="D19" s="52">
        <v>0</v>
      </c>
      <c r="E19" s="52">
        <v>0</v>
      </c>
    </row>
    <row r="20" spans="2:5" ht="17.25">
      <c r="B20" s="61" t="s">
        <v>98</v>
      </c>
      <c r="C20" s="61"/>
      <c r="D20" s="52">
        <v>0</v>
      </c>
      <c r="E20" s="52">
        <v>0</v>
      </c>
    </row>
    <row r="21" spans="2:5" ht="17.25">
      <c r="B21" s="61" t="s">
        <v>99</v>
      </c>
      <c r="C21" s="61"/>
      <c r="D21" s="52">
        <v>0</v>
      </c>
      <c r="E21" s="52">
        <v>0</v>
      </c>
    </row>
    <row r="22" spans="2:5" ht="17.25">
      <c r="B22" s="61" t="s">
        <v>100</v>
      </c>
      <c r="C22" s="61"/>
      <c r="D22" s="52">
        <v>0</v>
      </c>
      <c r="E22" s="52">
        <v>0</v>
      </c>
    </row>
    <row r="23" spans="2:5" ht="17.25">
      <c r="B23" s="61" t="s">
        <v>101</v>
      </c>
      <c r="C23" s="61"/>
      <c r="D23" s="52">
        <v>0</v>
      </c>
      <c r="E23" s="52">
        <v>0</v>
      </c>
    </row>
    <row r="24" spans="2:5" ht="17.25">
      <c r="B24" s="61" t="s">
        <v>102</v>
      </c>
      <c r="C24" s="61"/>
      <c r="D24" s="52">
        <v>0</v>
      </c>
      <c r="E24" s="52">
        <v>0</v>
      </c>
    </row>
    <row r="25" spans="2:5" ht="17.25">
      <c r="B25" s="61" t="s">
        <v>103</v>
      </c>
      <c r="C25" s="61"/>
      <c r="D25" s="52">
        <v>12</v>
      </c>
      <c r="E25" s="53">
        <v>9920594</v>
      </c>
    </row>
    <row r="26" spans="2:5" ht="18" thickBot="1">
      <c r="B26" s="65" t="s">
        <v>104</v>
      </c>
      <c r="C26" s="66">
        <v>0</v>
      </c>
      <c r="D26" s="55">
        <v>0</v>
      </c>
      <c r="E26" s="55">
        <v>0</v>
      </c>
    </row>
    <row r="27" spans="2:5" ht="17.25">
      <c r="B27" s="61" t="s">
        <v>105</v>
      </c>
      <c r="C27" s="61"/>
      <c r="D27" s="52">
        <v>12</v>
      </c>
      <c r="E27" s="53">
        <v>9920594</v>
      </c>
    </row>
    <row r="28" spans="2:5" ht="18" thickBot="1">
      <c r="B28" s="65"/>
      <c r="C28" s="65"/>
      <c r="D28" s="354"/>
      <c r="E28" s="355"/>
    </row>
    <row r="29" spans="2:5" ht="17.25">
      <c r="B29" s="61" t="s">
        <v>106</v>
      </c>
      <c r="C29" s="61"/>
      <c r="D29" s="53">
        <v>0</v>
      </c>
      <c r="E29" s="53">
        <v>0</v>
      </c>
    </row>
    <row r="30" spans="2:5" ht="18" thickBot="1">
      <c r="B30" s="61"/>
      <c r="C30" s="61"/>
      <c r="D30" s="44"/>
      <c r="E30" s="45"/>
    </row>
    <row r="31" spans="2:5" ht="18" thickBot="1">
      <c r="B31" s="57" t="s">
        <v>107</v>
      </c>
      <c r="C31" s="58"/>
      <c r="D31" s="59">
        <v>12</v>
      </c>
      <c r="E31" s="60">
        <v>9920594</v>
      </c>
    </row>
    <row r="32" spans="2:5" ht="17.25">
      <c r="B32" s="67"/>
      <c r="C32" s="67"/>
      <c r="D32" s="356"/>
      <c r="E32" s="357"/>
    </row>
    <row r="33" spans="2:6" ht="17.25">
      <c r="B33" s="67"/>
      <c r="C33" s="67"/>
      <c r="D33" s="356"/>
      <c r="E33" s="357"/>
    </row>
    <row r="34" spans="2:6" ht="17.25">
      <c r="D34" s="44"/>
      <c r="E34" s="45"/>
    </row>
    <row r="35" spans="2:6" ht="17.25">
      <c r="B35" s="68" t="s">
        <v>108</v>
      </c>
      <c r="C35" s="68"/>
      <c r="D35" s="68"/>
      <c r="E35" s="68"/>
      <c r="F35" s="68"/>
    </row>
    <row r="36" spans="2:6" ht="17.25">
      <c r="B36" s="69" t="s">
        <v>658</v>
      </c>
      <c r="C36" s="69"/>
      <c r="D36" s="70" t="s">
        <v>109</v>
      </c>
      <c r="E36" s="71">
        <v>580423586</v>
      </c>
    </row>
    <row r="37" spans="2:6" ht="17.25">
      <c r="B37" s="61" t="s">
        <v>110</v>
      </c>
      <c r="C37" s="61"/>
      <c r="D37" s="52">
        <v>25</v>
      </c>
      <c r="E37" s="53">
        <v>14510590</v>
      </c>
    </row>
    <row r="38" spans="2:6" ht="17.25">
      <c r="B38" s="61" t="s">
        <v>111</v>
      </c>
      <c r="C38" s="61"/>
      <c r="D38" s="52">
        <v>0.5</v>
      </c>
      <c r="E38" s="53">
        <v>290212</v>
      </c>
    </row>
    <row r="39" spans="2:6" ht="17.25">
      <c r="B39" s="61" t="s">
        <v>111</v>
      </c>
      <c r="C39" s="61"/>
      <c r="D39" s="52">
        <v>0.5</v>
      </c>
      <c r="E39" s="53">
        <v>290212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1.5</v>
      </c>
      <c r="E41" s="53">
        <v>870635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580424</v>
      </c>
    </row>
    <row r="44" spans="2:6" ht="18" thickBot="1">
      <c r="B44" s="65" t="s">
        <v>115</v>
      </c>
      <c r="C44" s="65"/>
      <c r="D44" s="55">
        <v>2</v>
      </c>
      <c r="E44" s="56">
        <v>1160847</v>
      </c>
    </row>
    <row r="45" spans="2:6" ht="17.25">
      <c r="B45" s="61" t="s">
        <v>80</v>
      </c>
      <c r="C45" s="61"/>
      <c r="D45" s="52">
        <v>30.5</v>
      </c>
      <c r="E45" s="53">
        <v>17702920</v>
      </c>
    </row>
    <row r="46" spans="2:6" ht="17.25">
      <c r="B46" s="61"/>
      <c r="C46" s="61"/>
      <c r="D46" s="44"/>
      <c r="E46" s="45"/>
    </row>
    <row r="47" spans="2:6" ht="17.25">
      <c r="B47" s="69" t="s">
        <v>659</v>
      </c>
      <c r="C47" s="69"/>
      <c r="D47" s="70" t="s">
        <v>109</v>
      </c>
      <c r="E47" s="71">
        <v>246292566</v>
      </c>
    </row>
    <row r="48" spans="2:6" ht="17.25">
      <c r="B48" s="61" t="s">
        <v>110</v>
      </c>
      <c r="C48" s="61"/>
      <c r="D48" s="52">
        <v>25</v>
      </c>
      <c r="E48" s="53">
        <v>6157314</v>
      </c>
    </row>
    <row r="49" spans="2:5" ht="17.25">
      <c r="B49" s="61" t="s">
        <v>111</v>
      </c>
      <c r="C49" s="61"/>
      <c r="D49" s="52">
        <v>0.4</v>
      </c>
      <c r="E49" s="53">
        <v>98517</v>
      </c>
    </row>
    <row r="50" spans="2:5" ht="17.25">
      <c r="B50" s="61" t="s">
        <v>111</v>
      </c>
      <c r="C50" s="61"/>
      <c r="D50" s="52">
        <v>0.1</v>
      </c>
      <c r="E50" s="53">
        <v>24629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246293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26.5</v>
      </c>
      <c r="E56" s="53">
        <v>6526753</v>
      </c>
    </row>
    <row r="57" spans="2:5" ht="17.25">
      <c r="B57" s="61"/>
      <c r="C57" s="61"/>
      <c r="D57" s="61"/>
      <c r="E57" s="61"/>
    </row>
    <row r="58" spans="2:5" ht="17.25" hidden="1">
      <c r="B58" s="69" t="s">
        <v>584</v>
      </c>
      <c r="C58" s="69"/>
      <c r="D58" s="70" t="s">
        <v>109</v>
      </c>
      <c r="E58" s="71">
        <v>0</v>
      </c>
    </row>
    <row r="59" spans="2:5" ht="17.25" hidden="1">
      <c r="B59" s="61" t="s">
        <v>110</v>
      </c>
      <c r="C59" s="61"/>
      <c r="D59" s="52">
        <v>0</v>
      </c>
      <c r="E59" s="53">
        <v>0</v>
      </c>
    </row>
    <row r="60" spans="2:5" ht="17.25" hidden="1">
      <c r="B60" s="61" t="s">
        <v>111</v>
      </c>
      <c r="C60" s="61"/>
      <c r="D60" s="52">
        <v>0</v>
      </c>
      <c r="E60" s="53">
        <v>0</v>
      </c>
    </row>
    <row r="61" spans="2:5" ht="17.25" hidden="1">
      <c r="B61" s="61" t="s">
        <v>111</v>
      </c>
      <c r="C61" s="61"/>
      <c r="D61" s="52">
        <v>0</v>
      </c>
      <c r="E61" s="53">
        <v>0</v>
      </c>
    </row>
    <row r="62" spans="2:5" ht="17.25" hidden="1">
      <c r="B62" s="61" t="s">
        <v>111</v>
      </c>
      <c r="C62" s="61"/>
      <c r="D62" s="52">
        <v>0</v>
      </c>
      <c r="E62" s="53">
        <v>0</v>
      </c>
    </row>
    <row r="63" spans="2:5" ht="17.25" hidden="1">
      <c r="B63" s="61" t="s">
        <v>112</v>
      </c>
      <c r="C63" s="61"/>
      <c r="D63" s="52">
        <v>0</v>
      </c>
      <c r="E63" s="53">
        <v>0</v>
      </c>
    </row>
    <row r="64" spans="2:5" ht="17.25" hidden="1">
      <c r="B64" s="61" t="s">
        <v>113</v>
      </c>
      <c r="C64" s="61"/>
      <c r="D64" s="52">
        <v>0</v>
      </c>
      <c r="E64" s="53">
        <v>0</v>
      </c>
    </row>
    <row r="65" spans="2:5" ht="17.25" hidden="1">
      <c r="B65" s="61" t="s">
        <v>114</v>
      </c>
      <c r="C65" s="61"/>
      <c r="D65" s="52">
        <v>0</v>
      </c>
      <c r="E65" s="53">
        <v>0</v>
      </c>
    </row>
    <row r="66" spans="2:5" ht="18" hidden="1" thickBot="1">
      <c r="B66" s="65" t="s">
        <v>115</v>
      </c>
      <c r="C66" s="65"/>
      <c r="D66" s="55">
        <v>0</v>
      </c>
      <c r="E66" s="56">
        <v>0</v>
      </c>
    </row>
    <row r="67" spans="2:5" ht="17.25" hidden="1">
      <c r="B67" s="61" t="s">
        <v>80</v>
      </c>
      <c r="C67" s="61"/>
      <c r="D67" s="52">
        <v>0</v>
      </c>
      <c r="E67" s="53">
        <v>0</v>
      </c>
    </row>
    <row r="68" spans="2:5" ht="17.25" hidden="1">
      <c r="B68" s="61"/>
      <c r="C68" s="61"/>
      <c r="D68" s="44"/>
      <c r="E68" s="45"/>
    </row>
    <row r="69" spans="2:5" ht="17.25" hidden="1">
      <c r="B69" s="69" t="s">
        <v>584</v>
      </c>
      <c r="C69" s="69"/>
      <c r="D69" s="70" t="s">
        <v>109</v>
      </c>
      <c r="E69" s="71">
        <v>0</v>
      </c>
    </row>
    <row r="70" spans="2:5" ht="17.25" hidden="1">
      <c r="B70" s="61" t="s">
        <v>110</v>
      </c>
      <c r="C70" s="61"/>
      <c r="D70" s="52">
        <v>0</v>
      </c>
      <c r="E70" s="53">
        <v>0</v>
      </c>
    </row>
    <row r="71" spans="2:5" ht="17.25" hidden="1">
      <c r="B71" s="61" t="s">
        <v>111</v>
      </c>
      <c r="C71" s="61"/>
      <c r="D71" s="52">
        <v>0</v>
      </c>
      <c r="E71" s="53">
        <v>0</v>
      </c>
    </row>
    <row r="72" spans="2:5" ht="17.25" hidden="1">
      <c r="B72" s="61" t="s">
        <v>111</v>
      </c>
      <c r="C72" s="61"/>
      <c r="D72" s="52">
        <v>0</v>
      </c>
      <c r="E72" s="53">
        <v>0</v>
      </c>
    </row>
    <row r="73" spans="2:5" ht="17.25" hidden="1">
      <c r="B73" s="61" t="s">
        <v>111</v>
      </c>
      <c r="C73" s="61"/>
      <c r="D73" s="52">
        <v>0</v>
      </c>
      <c r="E73" s="53">
        <v>0</v>
      </c>
    </row>
    <row r="74" spans="2:5" ht="17.25" hidden="1">
      <c r="B74" s="61" t="s">
        <v>112</v>
      </c>
      <c r="C74" s="61"/>
      <c r="D74" s="52">
        <v>0</v>
      </c>
      <c r="E74" s="53">
        <v>0</v>
      </c>
    </row>
    <row r="75" spans="2:5" ht="17.25" hidden="1">
      <c r="B75" s="61" t="s">
        <v>113</v>
      </c>
      <c r="C75" s="61"/>
      <c r="D75" s="52">
        <v>0</v>
      </c>
      <c r="E75" s="53">
        <v>0</v>
      </c>
    </row>
    <row r="76" spans="2:5" ht="17.25" hidden="1">
      <c r="B76" s="61" t="s">
        <v>114</v>
      </c>
      <c r="C76" s="61"/>
      <c r="D76" s="52">
        <v>0</v>
      </c>
      <c r="E76" s="53">
        <v>0</v>
      </c>
    </row>
    <row r="77" spans="2:5" ht="18" hidden="1" thickBot="1">
      <c r="B77" s="65" t="s">
        <v>115</v>
      </c>
      <c r="C77" s="65"/>
      <c r="D77" s="55">
        <v>0</v>
      </c>
      <c r="E77" s="56">
        <v>0</v>
      </c>
    </row>
    <row r="78" spans="2:5" ht="17.25" hidden="1">
      <c r="B78" s="61" t="s">
        <v>80</v>
      </c>
      <c r="C78" s="61"/>
      <c r="D78" s="52">
        <v>0</v>
      </c>
      <c r="E78" s="53">
        <v>0</v>
      </c>
    </row>
    <row r="79" spans="2:5" ht="17.25" hidden="1">
      <c r="B79" s="61"/>
      <c r="C79" s="61"/>
      <c r="D79" s="44"/>
      <c r="E79" s="45"/>
    </row>
    <row r="80" spans="2:5" ht="17.25" hidden="1">
      <c r="B80" s="69" t="s">
        <v>584</v>
      </c>
      <c r="C80" s="69"/>
      <c r="D80" s="70" t="s">
        <v>109</v>
      </c>
      <c r="E80" s="71">
        <v>0</v>
      </c>
    </row>
    <row r="81" spans="2:5" ht="17.25" hidden="1">
      <c r="B81" s="61" t="s">
        <v>110</v>
      </c>
      <c r="C81" s="61"/>
      <c r="D81" s="52">
        <v>0</v>
      </c>
      <c r="E81" s="53">
        <v>0</v>
      </c>
    </row>
    <row r="82" spans="2:5" ht="17.25" hidden="1">
      <c r="B82" s="61" t="s">
        <v>111</v>
      </c>
      <c r="C82" s="61"/>
      <c r="D82" s="52">
        <v>0</v>
      </c>
      <c r="E82" s="53">
        <v>0</v>
      </c>
    </row>
    <row r="83" spans="2:5" ht="17.25" hidden="1">
      <c r="B83" s="61" t="s">
        <v>111</v>
      </c>
      <c r="C83" s="61"/>
      <c r="D83" s="52">
        <v>0</v>
      </c>
      <c r="E83" s="53">
        <v>0</v>
      </c>
    </row>
    <row r="84" spans="2:5" ht="17.25" hidden="1">
      <c r="B84" s="61" t="s">
        <v>111</v>
      </c>
      <c r="C84" s="61"/>
      <c r="D84" s="52">
        <v>0</v>
      </c>
      <c r="E84" s="53">
        <v>0</v>
      </c>
    </row>
    <row r="85" spans="2:5" ht="17.25" hidden="1">
      <c r="B85" s="61" t="s">
        <v>112</v>
      </c>
      <c r="C85" s="61"/>
      <c r="D85" s="52">
        <v>0</v>
      </c>
      <c r="E85" s="53">
        <v>0</v>
      </c>
    </row>
    <row r="86" spans="2:5" ht="17.25" hidden="1">
      <c r="B86" s="61" t="s">
        <v>113</v>
      </c>
      <c r="C86" s="61"/>
      <c r="D86" s="52">
        <v>0</v>
      </c>
      <c r="E86" s="53">
        <v>0</v>
      </c>
    </row>
    <row r="87" spans="2:5" ht="17.25" hidden="1">
      <c r="B87" s="61" t="s">
        <v>114</v>
      </c>
      <c r="C87" s="61"/>
      <c r="D87" s="52">
        <v>0</v>
      </c>
      <c r="E87" s="53">
        <v>0</v>
      </c>
    </row>
    <row r="88" spans="2:5" ht="18" hidden="1" thickBot="1">
      <c r="B88" s="65" t="s">
        <v>115</v>
      </c>
      <c r="C88" s="65"/>
      <c r="D88" s="55">
        <v>0</v>
      </c>
      <c r="E88" s="56">
        <v>0</v>
      </c>
    </row>
    <row r="89" spans="2:5" ht="17.25" hidden="1">
      <c r="B89" s="61" t="s">
        <v>80</v>
      </c>
      <c r="C89" s="61"/>
      <c r="D89" s="52">
        <v>0</v>
      </c>
      <c r="E89" s="53">
        <v>0</v>
      </c>
    </row>
    <row r="90" spans="2:5" ht="17.25" hidden="1">
      <c r="B90" s="61"/>
      <c r="C90" s="61"/>
      <c r="D90" s="61"/>
      <c r="E90" s="61"/>
    </row>
    <row r="91" spans="2:5" ht="17.25" hidden="1">
      <c r="B91" s="69" t="s">
        <v>584</v>
      </c>
      <c r="C91" s="69"/>
      <c r="D91" s="70" t="s">
        <v>109</v>
      </c>
      <c r="E91" s="71">
        <v>0</v>
      </c>
    </row>
    <row r="92" spans="2:5" ht="17.25" hidden="1">
      <c r="B92" s="61" t="s">
        <v>110</v>
      </c>
      <c r="C92" s="61"/>
      <c r="D92" s="52">
        <v>0</v>
      </c>
      <c r="E92" s="53">
        <v>0</v>
      </c>
    </row>
    <row r="93" spans="2:5" ht="17.25" hidden="1">
      <c r="B93" s="61" t="s">
        <v>111</v>
      </c>
      <c r="C93" s="61"/>
      <c r="D93" s="52">
        <v>0</v>
      </c>
      <c r="E93" s="53">
        <v>0</v>
      </c>
    </row>
    <row r="94" spans="2:5" ht="17.25" hidden="1">
      <c r="B94" s="61" t="s">
        <v>111</v>
      </c>
      <c r="C94" s="61"/>
      <c r="D94" s="52">
        <v>0</v>
      </c>
      <c r="E94" s="53">
        <v>0</v>
      </c>
    </row>
    <row r="95" spans="2:5" ht="17.25" hidden="1">
      <c r="B95" s="61" t="s">
        <v>111</v>
      </c>
      <c r="C95" s="61"/>
      <c r="D95" s="52">
        <v>0</v>
      </c>
      <c r="E95" s="53">
        <v>0</v>
      </c>
    </row>
    <row r="96" spans="2:5" ht="17.25" hidden="1">
      <c r="B96" s="61" t="s">
        <v>112</v>
      </c>
      <c r="C96" s="61"/>
      <c r="D96" s="52">
        <v>0</v>
      </c>
      <c r="E96" s="53">
        <v>0</v>
      </c>
    </row>
    <row r="97" spans="2:5" ht="17.25" hidden="1">
      <c r="B97" s="61" t="s">
        <v>113</v>
      </c>
      <c r="C97" s="61"/>
      <c r="D97" s="52">
        <v>0</v>
      </c>
      <c r="E97" s="53">
        <v>0</v>
      </c>
    </row>
    <row r="98" spans="2:5" ht="17.25" hidden="1">
      <c r="B98" s="61" t="s">
        <v>114</v>
      </c>
      <c r="C98" s="61"/>
      <c r="D98" s="52">
        <v>0</v>
      </c>
      <c r="E98" s="53">
        <v>0</v>
      </c>
    </row>
    <row r="99" spans="2:5" ht="18" hidden="1" thickBot="1">
      <c r="B99" s="65" t="s">
        <v>115</v>
      </c>
      <c r="C99" s="65"/>
      <c r="D99" s="55">
        <v>0</v>
      </c>
      <c r="E99" s="56">
        <v>0</v>
      </c>
    </row>
    <row r="100" spans="2:5" ht="17.25" hidden="1">
      <c r="B100" s="61" t="s">
        <v>80</v>
      </c>
      <c r="C100" s="61"/>
      <c r="D100" s="52">
        <v>0</v>
      </c>
      <c r="E100" s="53">
        <v>0</v>
      </c>
    </row>
    <row r="101" spans="2:5" ht="17.25" hidden="1">
      <c r="B101" s="61"/>
      <c r="C101" s="61"/>
      <c r="D101" s="44"/>
      <c r="E101" s="45"/>
    </row>
    <row r="102" spans="2:5" ht="17.25" hidden="1">
      <c r="B102" s="69" t="s">
        <v>116</v>
      </c>
      <c r="C102" s="69"/>
      <c r="D102" s="70" t="s">
        <v>109</v>
      </c>
      <c r="E102" s="71">
        <v>0</v>
      </c>
    </row>
    <row r="103" spans="2:5" ht="17.25" hidden="1">
      <c r="B103" s="61" t="s">
        <v>110</v>
      </c>
      <c r="C103" s="61"/>
      <c r="D103" s="52">
        <v>0</v>
      </c>
      <c r="E103" s="53">
        <v>0</v>
      </c>
    </row>
    <row r="104" spans="2:5" ht="17.25" hidden="1">
      <c r="B104" s="61" t="s">
        <v>111</v>
      </c>
      <c r="C104" s="61"/>
      <c r="D104" s="52">
        <v>0</v>
      </c>
      <c r="E104" s="53">
        <v>0</v>
      </c>
    </row>
    <row r="105" spans="2:5" ht="17.25" hidden="1">
      <c r="B105" s="61" t="s">
        <v>111</v>
      </c>
      <c r="C105" s="61"/>
      <c r="D105" s="52">
        <v>0</v>
      </c>
      <c r="E105" s="53">
        <v>0</v>
      </c>
    </row>
    <row r="106" spans="2:5" ht="17.25" hidden="1">
      <c r="B106" s="61" t="s">
        <v>111</v>
      </c>
      <c r="C106" s="61"/>
      <c r="D106" s="52">
        <v>0</v>
      </c>
      <c r="E106" s="53">
        <v>0</v>
      </c>
    </row>
    <row r="107" spans="2:5" ht="17.25" hidden="1">
      <c r="B107" s="61" t="s">
        <v>112</v>
      </c>
      <c r="C107" s="61"/>
      <c r="D107" s="52">
        <v>0</v>
      </c>
      <c r="E107" s="53">
        <v>0</v>
      </c>
    </row>
    <row r="108" spans="2:5" ht="17.25" hidden="1">
      <c r="B108" s="61" t="s">
        <v>113</v>
      </c>
      <c r="C108" s="61"/>
      <c r="D108" s="52">
        <v>0</v>
      </c>
      <c r="E108" s="53">
        <v>0</v>
      </c>
    </row>
    <row r="109" spans="2:5" ht="17.25" hidden="1">
      <c r="B109" s="61" t="s">
        <v>114</v>
      </c>
      <c r="C109" s="61"/>
      <c r="D109" s="52">
        <v>0</v>
      </c>
      <c r="E109" s="53">
        <v>0</v>
      </c>
    </row>
    <row r="110" spans="2:5" ht="18" hidden="1" thickBot="1">
      <c r="B110" s="65" t="s">
        <v>115</v>
      </c>
      <c r="C110" s="65"/>
      <c r="D110" s="55">
        <v>0</v>
      </c>
      <c r="E110" s="56">
        <v>0</v>
      </c>
    </row>
    <row r="111" spans="2:5" ht="17.25" hidden="1">
      <c r="B111" s="61" t="s">
        <v>80</v>
      </c>
      <c r="C111" s="61"/>
      <c r="D111" s="52">
        <v>0</v>
      </c>
      <c r="E111" s="53">
        <v>0</v>
      </c>
    </row>
    <row r="112" spans="2:5" ht="17.25" hidden="1">
      <c r="B112" s="61"/>
      <c r="C112" s="61"/>
      <c r="D112" s="44"/>
      <c r="E112" s="45"/>
    </row>
    <row r="113" spans="2:5" ht="17.25" hidden="1">
      <c r="B113" s="69" t="s">
        <v>116</v>
      </c>
      <c r="C113" s="69"/>
      <c r="D113" s="70" t="s">
        <v>109</v>
      </c>
      <c r="E113" s="71">
        <v>0</v>
      </c>
    </row>
    <row r="114" spans="2:5" ht="17.25" hidden="1">
      <c r="B114" s="61" t="s">
        <v>110</v>
      </c>
      <c r="C114" s="61"/>
      <c r="D114" s="52">
        <v>0</v>
      </c>
      <c r="E114" s="53">
        <v>0</v>
      </c>
    </row>
    <row r="115" spans="2:5" ht="17.25" hidden="1">
      <c r="B115" s="61" t="s">
        <v>111</v>
      </c>
      <c r="C115" s="61"/>
      <c r="D115" s="52">
        <v>0</v>
      </c>
      <c r="E115" s="53">
        <v>0</v>
      </c>
    </row>
    <row r="116" spans="2:5" ht="17.25" hidden="1">
      <c r="B116" s="61" t="s">
        <v>111</v>
      </c>
      <c r="C116" s="61"/>
      <c r="D116" s="52">
        <v>0</v>
      </c>
      <c r="E116" s="53">
        <v>0</v>
      </c>
    </row>
    <row r="117" spans="2:5" ht="17.25" hidden="1">
      <c r="B117" s="61" t="s">
        <v>111</v>
      </c>
      <c r="C117" s="61"/>
      <c r="D117" s="52">
        <v>0</v>
      </c>
      <c r="E117" s="53">
        <v>0</v>
      </c>
    </row>
    <row r="118" spans="2:5" ht="17.25" hidden="1">
      <c r="B118" s="61" t="s">
        <v>112</v>
      </c>
      <c r="C118" s="61"/>
      <c r="D118" s="52">
        <v>0</v>
      </c>
      <c r="E118" s="53">
        <v>0</v>
      </c>
    </row>
    <row r="119" spans="2:5" ht="17.25" hidden="1">
      <c r="B119" s="61" t="s">
        <v>113</v>
      </c>
      <c r="C119" s="61"/>
      <c r="D119" s="52">
        <v>0</v>
      </c>
      <c r="E119" s="53">
        <v>0</v>
      </c>
    </row>
    <row r="120" spans="2:5" ht="17.25" hidden="1">
      <c r="B120" s="61" t="s">
        <v>114</v>
      </c>
      <c r="C120" s="61"/>
      <c r="D120" s="52">
        <v>0</v>
      </c>
      <c r="E120" s="53">
        <v>0</v>
      </c>
    </row>
    <row r="121" spans="2:5" ht="18" hidden="1" thickBot="1">
      <c r="B121" s="65" t="s">
        <v>115</v>
      </c>
      <c r="C121" s="65"/>
      <c r="D121" s="55">
        <v>0</v>
      </c>
      <c r="E121" s="56">
        <v>0</v>
      </c>
    </row>
    <row r="122" spans="2:5" ht="17.25" hidden="1">
      <c r="B122" s="61" t="s">
        <v>80</v>
      </c>
      <c r="C122" s="61"/>
      <c r="D122" s="52">
        <v>0</v>
      </c>
      <c r="E122" s="53">
        <v>0</v>
      </c>
    </row>
    <row r="123" spans="2:5" ht="17.25" hidden="1">
      <c r="B123" s="61"/>
      <c r="C123" s="61"/>
      <c r="D123" s="61"/>
      <c r="E123" s="61"/>
    </row>
    <row r="124" spans="2:5" ht="17.25" hidden="1">
      <c r="B124" s="69" t="s">
        <v>116</v>
      </c>
      <c r="C124" s="69"/>
      <c r="D124" s="70" t="s">
        <v>109</v>
      </c>
      <c r="E124" s="71">
        <v>0</v>
      </c>
    </row>
    <row r="125" spans="2:5" ht="17.25" hidden="1">
      <c r="B125" s="61" t="s">
        <v>110</v>
      </c>
      <c r="C125" s="61"/>
      <c r="D125" s="52">
        <v>0</v>
      </c>
      <c r="E125" s="53">
        <v>0</v>
      </c>
    </row>
    <row r="126" spans="2:5" ht="17.25" hidden="1">
      <c r="B126" s="61" t="s">
        <v>111</v>
      </c>
      <c r="C126" s="61"/>
      <c r="D126" s="52">
        <v>0</v>
      </c>
      <c r="E126" s="53">
        <v>0</v>
      </c>
    </row>
    <row r="127" spans="2:5" ht="17.25" hidden="1">
      <c r="B127" s="61" t="s">
        <v>111</v>
      </c>
      <c r="C127" s="61"/>
      <c r="D127" s="52">
        <v>0</v>
      </c>
      <c r="E127" s="53">
        <v>0</v>
      </c>
    </row>
    <row r="128" spans="2:5" ht="17.25" hidden="1">
      <c r="B128" s="61" t="s">
        <v>111</v>
      </c>
      <c r="C128" s="61"/>
      <c r="D128" s="52">
        <v>0</v>
      </c>
      <c r="E128" s="53">
        <v>0</v>
      </c>
    </row>
    <row r="129" spans="2:5" ht="17.25" hidden="1">
      <c r="B129" s="61" t="s">
        <v>112</v>
      </c>
      <c r="C129" s="61"/>
      <c r="D129" s="52">
        <v>0</v>
      </c>
      <c r="E129" s="53">
        <v>0</v>
      </c>
    </row>
    <row r="130" spans="2:5" ht="17.25" hidden="1">
      <c r="B130" s="61" t="s">
        <v>113</v>
      </c>
      <c r="C130" s="61"/>
      <c r="D130" s="52">
        <v>0</v>
      </c>
      <c r="E130" s="53">
        <v>0</v>
      </c>
    </row>
    <row r="131" spans="2:5" ht="17.25" hidden="1">
      <c r="B131" s="61" t="s">
        <v>114</v>
      </c>
      <c r="C131" s="61"/>
      <c r="D131" s="52">
        <v>0</v>
      </c>
      <c r="E131" s="53">
        <v>0</v>
      </c>
    </row>
    <row r="132" spans="2:5" ht="18" hidden="1" thickBot="1">
      <c r="B132" s="65" t="s">
        <v>115</v>
      </c>
      <c r="C132" s="65"/>
      <c r="D132" s="55">
        <v>0</v>
      </c>
      <c r="E132" s="56">
        <v>0</v>
      </c>
    </row>
    <row r="133" spans="2:5" ht="17.25" hidden="1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70" t="s">
        <v>109</v>
      </c>
      <c r="E135" s="71">
        <v>826716152</v>
      </c>
    </row>
    <row r="136" spans="2:5" ht="17.25">
      <c r="B136" s="61" t="s">
        <v>110</v>
      </c>
      <c r="C136" s="61"/>
      <c r="D136" s="52">
        <v>50</v>
      </c>
      <c r="E136" s="53">
        <v>20667904</v>
      </c>
    </row>
    <row r="137" spans="2:5" ht="17.25">
      <c r="B137" s="61" t="s">
        <v>111</v>
      </c>
      <c r="C137" s="61"/>
      <c r="D137" s="52">
        <v>0.9</v>
      </c>
      <c r="E137" s="53">
        <v>388729</v>
      </c>
    </row>
    <row r="138" spans="2:5" ht="17.25">
      <c r="B138" s="61" t="s">
        <v>111</v>
      </c>
      <c r="C138" s="61"/>
      <c r="D138" s="52">
        <v>0.6</v>
      </c>
      <c r="E138" s="53">
        <v>314841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1.5</v>
      </c>
      <c r="E140" s="53">
        <v>870635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826717</v>
      </c>
    </row>
    <row r="143" spans="2:5" ht="18" thickBot="1">
      <c r="B143" s="65" t="s">
        <v>115</v>
      </c>
      <c r="C143" s="65"/>
      <c r="D143" s="52">
        <v>2</v>
      </c>
      <c r="E143" s="53">
        <v>1160847</v>
      </c>
    </row>
    <row r="144" spans="2:5" ht="18" thickBot="1">
      <c r="B144" s="57" t="s">
        <v>117</v>
      </c>
      <c r="C144" s="58"/>
      <c r="D144" s="58"/>
      <c r="E144" s="60">
        <v>24229673</v>
      </c>
    </row>
    <row r="145" spans="2:5" ht="17.25">
      <c r="B145" s="61"/>
      <c r="C145" s="61"/>
      <c r="D145" s="61"/>
      <c r="E145" s="53"/>
    </row>
    <row r="146" spans="2:5" ht="18" thickBot="1">
      <c r="B146" s="61"/>
      <c r="C146" s="61"/>
      <c r="D146" s="44"/>
      <c r="E146" s="45"/>
    </row>
    <row r="147" spans="2:5" ht="18" thickBot="1">
      <c r="B147" s="57" t="s">
        <v>118</v>
      </c>
      <c r="C147" s="58"/>
      <c r="D147" s="59">
        <v>6</v>
      </c>
      <c r="E147" s="60">
        <v>4960297</v>
      </c>
    </row>
    <row r="148" spans="2:5" ht="18" customHeight="1"/>
    <row r="149" spans="2:5" ht="18" customHeight="1"/>
    <row r="150" spans="2:5" ht="17.25">
      <c r="B150" s="63" t="s">
        <v>204</v>
      </c>
      <c r="C150" s="63"/>
      <c r="D150" s="70" t="s">
        <v>109</v>
      </c>
      <c r="E150" s="70">
        <v>0</v>
      </c>
    </row>
    <row r="151" spans="2:5" ht="17.25">
      <c r="B151" s="61" t="s">
        <v>119</v>
      </c>
      <c r="C151" s="61"/>
      <c r="D151" s="53">
        <v>0</v>
      </c>
      <c r="E151" s="53">
        <v>0</v>
      </c>
    </row>
    <row r="152" spans="2:5" ht="17.25">
      <c r="B152" s="61" t="s">
        <v>120</v>
      </c>
      <c r="C152" s="61"/>
      <c r="D152" s="53">
        <v>0</v>
      </c>
      <c r="E152" s="53">
        <v>0</v>
      </c>
    </row>
    <row r="153" spans="2:5" ht="17.25">
      <c r="B153" s="61" t="s">
        <v>121</v>
      </c>
      <c r="C153" s="61"/>
      <c r="D153" s="53">
        <v>0</v>
      </c>
      <c r="E153" s="53">
        <v>0</v>
      </c>
    </row>
    <row r="154" spans="2:5" ht="17.25">
      <c r="B154" s="61" t="s">
        <v>122</v>
      </c>
      <c r="C154" s="61"/>
      <c r="D154" s="53">
        <v>0</v>
      </c>
      <c r="E154" s="53">
        <v>0</v>
      </c>
    </row>
    <row r="155" spans="2:5" ht="17.25">
      <c r="B155" s="61" t="s">
        <v>122</v>
      </c>
      <c r="C155" s="61"/>
      <c r="D155" s="53">
        <v>0</v>
      </c>
      <c r="E155" s="53">
        <v>0</v>
      </c>
    </row>
    <row r="156" spans="2:5" ht="17.25">
      <c r="B156" s="61" t="s">
        <v>122</v>
      </c>
      <c r="C156" s="61"/>
      <c r="D156" s="53">
        <v>0</v>
      </c>
      <c r="E156" s="53">
        <v>0</v>
      </c>
    </row>
    <row r="157" spans="2:5" ht="18" thickBot="1">
      <c r="B157" s="65" t="s">
        <v>115</v>
      </c>
      <c r="C157" s="65"/>
      <c r="D157" s="56">
        <v>0</v>
      </c>
      <c r="E157" s="56">
        <v>0</v>
      </c>
    </row>
    <row r="158" spans="2:5" ht="18" thickBot="1">
      <c r="B158" s="57" t="s">
        <v>80</v>
      </c>
      <c r="C158" s="58"/>
      <c r="D158" s="358">
        <v>0</v>
      </c>
      <c r="E158" s="60">
        <v>0</v>
      </c>
    </row>
    <row r="159" spans="2:5" ht="17.25">
      <c r="B159" s="61"/>
      <c r="C159" s="61"/>
      <c r="D159" s="359"/>
      <c r="E159" s="53"/>
    </row>
    <row r="160" spans="2:5" ht="17.25">
      <c r="B160" s="61"/>
      <c r="C160" s="61"/>
      <c r="D160" s="359"/>
      <c r="E160" s="53"/>
    </row>
    <row r="161" spans="2:5" ht="17.25">
      <c r="D161" s="44"/>
      <c r="E161" s="45"/>
    </row>
    <row r="162" spans="2:5" ht="17.25">
      <c r="B162" s="68" t="s">
        <v>123</v>
      </c>
    </row>
    <row r="163" spans="2:5" ht="17.25">
      <c r="B163" s="74" t="s">
        <v>660</v>
      </c>
      <c r="C163" s="74"/>
      <c r="D163" s="44"/>
      <c r="E163" s="45"/>
    </row>
    <row r="164" spans="2:5" ht="17.25">
      <c r="B164" s="75">
        <v>150</v>
      </c>
      <c r="C164" s="76"/>
      <c r="D164" s="70" t="s">
        <v>109</v>
      </c>
      <c r="E164" s="71">
        <v>3131039</v>
      </c>
    </row>
    <row r="165" spans="2:5" ht="17.25">
      <c r="B165" s="61" t="s">
        <v>124</v>
      </c>
      <c r="C165" s="61"/>
      <c r="D165" s="52">
        <v>8</v>
      </c>
      <c r="E165" s="53">
        <v>25048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25048</v>
      </c>
    </row>
    <row r="168" spans="2:5" ht="17.25">
      <c r="B168" s="61"/>
      <c r="C168" s="61"/>
      <c r="D168" s="44"/>
      <c r="E168" s="45"/>
    </row>
    <row r="169" spans="2:5" ht="17.25">
      <c r="B169" s="74" t="s">
        <v>661</v>
      </c>
      <c r="C169" s="74"/>
      <c r="D169" s="44"/>
      <c r="E169" s="45"/>
    </row>
    <row r="170" spans="2:5" ht="17.25">
      <c r="B170" s="75">
        <v>151</v>
      </c>
      <c r="C170" s="76"/>
      <c r="D170" s="70" t="s">
        <v>109</v>
      </c>
      <c r="E170" s="71">
        <v>685056</v>
      </c>
    </row>
    <row r="171" spans="2:5" ht="17.25">
      <c r="B171" s="61" t="s">
        <v>124</v>
      </c>
      <c r="C171" s="61"/>
      <c r="D171" s="52">
        <v>8</v>
      </c>
      <c r="E171" s="53">
        <v>5480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5480</v>
      </c>
    </row>
    <row r="174" spans="2:5" ht="17.25">
      <c r="B174" s="61"/>
      <c r="C174" s="61"/>
      <c r="D174" s="44"/>
      <c r="E174" s="45"/>
    </row>
    <row r="175" spans="2:5" ht="17.25">
      <c r="B175" s="74" t="s">
        <v>662</v>
      </c>
      <c r="C175" s="74"/>
      <c r="D175" s="44"/>
      <c r="E175" s="45"/>
    </row>
    <row r="176" spans="2:5" ht="17.25">
      <c r="B176" s="75">
        <v>152</v>
      </c>
      <c r="C176" s="76"/>
      <c r="D176" s="70" t="s">
        <v>109</v>
      </c>
      <c r="E176" s="71">
        <v>73830469</v>
      </c>
    </row>
    <row r="177" spans="2:5" ht="17.25">
      <c r="B177" s="61" t="s">
        <v>124</v>
      </c>
      <c r="C177" s="61"/>
      <c r="D177" s="52">
        <v>8</v>
      </c>
      <c r="E177" s="53">
        <v>590644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590644</v>
      </c>
    </row>
    <row r="180" spans="2:5" ht="17.25">
      <c r="B180" s="61"/>
      <c r="C180" s="61"/>
      <c r="D180" s="44"/>
      <c r="E180" s="45"/>
    </row>
    <row r="181" spans="2:5" ht="17.25">
      <c r="B181" s="74" t="s">
        <v>662</v>
      </c>
      <c r="C181" s="74"/>
      <c r="D181" s="44"/>
      <c r="E181" s="45"/>
    </row>
    <row r="182" spans="2:5" ht="17.25">
      <c r="B182" s="75">
        <v>154</v>
      </c>
      <c r="C182" s="76"/>
      <c r="D182" s="70" t="s">
        <v>109</v>
      </c>
      <c r="E182" s="71">
        <v>2348396</v>
      </c>
    </row>
    <row r="183" spans="2:5" ht="17.25">
      <c r="B183" s="61" t="s">
        <v>124</v>
      </c>
      <c r="C183" s="61"/>
      <c r="D183" s="52">
        <v>8</v>
      </c>
      <c r="E183" s="53">
        <v>18787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18787</v>
      </c>
    </row>
    <row r="186" spans="2:5" ht="17.25">
      <c r="B186" s="61"/>
      <c r="C186" s="61"/>
      <c r="D186" s="44"/>
      <c r="E186" s="45"/>
    </row>
    <row r="187" spans="2:5" ht="17.25">
      <c r="B187" s="74" t="s">
        <v>663</v>
      </c>
      <c r="C187" s="74"/>
      <c r="D187" s="44"/>
      <c r="E187" s="45"/>
    </row>
    <row r="188" spans="2:5" ht="17.25">
      <c r="B188" s="75">
        <v>153</v>
      </c>
      <c r="C188" s="76"/>
      <c r="D188" s="70" t="s">
        <v>109</v>
      </c>
      <c r="E188" s="71">
        <v>102262482</v>
      </c>
    </row>
    <row r="189" spans="2:5" ht="17.25">
      <c r="B189" s="61" t="s">
        <v>124</v>
      </c>
      <c r="C189" s="61"/>
      <c r="D189" s="52">
        <v>8</v>
      </c>
      <c r="E189" s="53">
        <v>818100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818100</v>
      </c>
    </row>
    <row r="192" spans="2:5" ht="17.25">
      <c r="B192" s="61"/>
      <c r="C192" s="61"/>
      <c r="D192" s="44"/>
      <c r="E192" s="45"/>
    </row>
    <row r="193" spans="2:5" ht="17.25">
      <c r="B193" s="74" t="s">
        <v>664</v>
      </c>
      <c r="C193" s="74"/>
      <c r="D193" s="44"/>
      <c r="E193" s="45"/>
    </row>
    <row r="194" spans="2:5" ht="17.25">
      <c r="B194" s="75">
        <v>250</v>
      </c>
      <c r="C194" s="76"/>
      <c r="D194" s="70" t="s">
        <v>109</v>
      </c>
      <c r="E194" s="71">
        <v>1704752</v>
      </c>
    </row>
    <row r="195" spans="2:5" ht="17.25">
      <c r="B195" s="61" t="s">
        <v>124</v>
      </c>
      <c r="C195" s="61"/>
      <c r="D195" s="52">
        <v>8</v>
      </c>
      <c r="E195" s="53">
        <v>13638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13638</v>
      </c>
    </row>
    <row r="198" spans="2:5" ht="17.25">
      <c r="B198" s="61"/>
      <c r="C198" s="61"/>
      <c r="D198" s="61"/>
      <c r="E198" s="61"/>
    </row>
    <row r="199" spans="2:5" ht="17.25">
      <c r="B199" s="74" t="s">
        <v>665</v>
      </c>
      <c r="C199" s="74"/>
      <c r="D199" s="44"/>
      <c r="E199" s="45"/>
    </row>
    <row r="200" spans="2:5" ht="17.25">
      <c r="B200" s="75">
        <v>251</v>
      </c>
      <c r="C200" s="76"/>
      <c r="D200" s="70" t="s">
        <v>109</v>
      </c>
      <c r="E200" s="71">
        <v>5908346</v>
      </c>
    </row>
    <row r="201" spans="2:5" ht="17.25">
      <c r="B201" s="61" t="s">
        <v>124</v>
      </c>
      <c r="C201" s="61"/>
      <c r="D201" s="52">
        <v>8</v>
      </c>
      <c r="E201" s="53">
        <v>47267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8</v>
      </c>
      <c r="E203" s="53">
        <v>47267</v>
      </c>
    </row>
    <row r="204" spans="2:5" ht="17.25">
      <c r="B204" s="61"/>
      <c r="C204" s="61"/>
      <c r="D204" s="61"/>
      <c r="E204" s="61"/>
    </row>
    <row r="205" spans="2:5" ht="17.25">
      <c r="B205" s="74" t="s">
        <v>666</v>
      </c>
      <c r="C205" s="74"/>
      <c r="D205" s="44"/>
      <c r="E205" s="45"/>
    </row>
    <row r="206" spans="2:5" ht="17.25">
      <c r="B206" s="75">
        <v>252</v>
      </c>
      <c r="C206" s="76"/>
      <c r="D206" s="70" t="s">
        <v>109</v>
      </c>
      <c r="E206" s="71">
        <v>5469616</v>
      </c>
    </row>
    <row r="207" spans="2:5" ht="17.25">
      <c r="B207" s="61" t="s">
        <v>124</v>
      </c>
      <c r="C207" s="61"/>
      <c r="D207" s="52">
        <v>8</v>
      </c>
      <c r="E207" s="53">
        <v>43757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8</v>
      </c>
      <c r="E209" s="53">
        <v>43757</v>
      </c>
    </row>
    <row r="210" spans="2:6" ht="17.25">
      <c r="B210" s="43"/>
      <c r="C210" s="43"/>
      <c r="D210" s="44"/>
      <c r="E210" s="45"/>
    </row>
    <row r="211" spans="2:6" ht="17.25">
      <c r="B211" s="74" t="s">
        <v>667</v>
      </c>
      <c r="C211" s="74"/>
      <c r="D211" s="44"/>
      <c r="E211" s="45"/>
    </row>
    <row r="212" spans="2:6" ht="17.25">
      <c r="B212" s="75">
        <v>253</v>
      </c>
      <c r="C212" s="76"/>
      <c r="D212" s="70" t="s">
        <v>109</v>
      </c>
      <c r="E212" s="71">
        <v>2772810</v>
      </c>
    </row>
    <row r="213" spans="2:6" ht="17.25">
      <c r="B213" s="61" t="s">
        <v>124</v>
      </c>
      <c r="C213" s="61"/>
      <c r="D213" s="52">
        <v>8</v>
      </c>
      <c r="E213" s="53">
        <v>22182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8</v>
      </c>
      <c r="E215" s="53">
        <v>22182</v>
      </c>
    </row>
    <row r="216" spans="2:6" ht="17.25">
      <c r="B216" s="61"/>
      <c r="C216" s="61"/>
      <c r="D216" s="48"/>
      <c r="E216" s="360"/>
    </row>
    <row r="217" spans="2:6" ht="17.25">
      <c r="B217" s="74" t="s">
        <v>668</v>
      </c>
      <c r="C217" s="74"/>
      <c r="D217" s="44"/>
      <c r="E217" s="45"/>
    </row>
    <row r="218" spans="2:6" ht="17.25">
      <c r="B218" s="75">
        <v>254</v>
      </c>
      <c r="C218" s="76"/>
      <c r="D218" s="70" t="s">
        <v>109</v>
      </c>
      <c r="E218" s="71">
        <v>1403810</v>
      </c>
    </row>
    <row r="219" spans="2:6" ht="17.25">
      <c r="B219" s="61" t="s">
        <v>124</v>
      </c>
      <c r="C219" s="61"/>
      <c r="D219" s="52">
        <v>8</v>
      </c>
      <c r="E219" s="53">
        <v>11230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8</v>
      </c>
      <c r="E221" s="53">
        <v>11230</v>
      </c>
    </row>
    <row r="222" spans="2:6" ht="17.25">
      <c r="B222" s="61"/>
      <c r="C222" s="61"/>
      <c r="D222" s="52"/>
      <c r="E222" s="53"/>
    </row>
    <row r="223" spans="2:6" ht="17.25">
      <c r="B223" s="74" t="s">
        <v>669</v>
      </c>
      <c r="C223" s="74"/>
      <c r="D223" s="44"/>
      <c r="E223" s="45"/>
    </row>
    <row r="224" spans="2:6" ht="17.25">
      <c r="B224" s="75">
        <v>255</v>
      </c>
      <c r="C224" s="76"/>
      <c r="D224" s="70" t="s">
        <v>109</v>
      </c>
      <c r="E224" s="71">
        <v>26165022</v>
      </c>
    </row>
    <row r="225" spans="2:5" ht="17.25">
      <c r="B225" s="61" t="s">
        <v>124</v>
      </c>
      <c r="C225" s="61"/>
      <c r="D225" s="52">
        <v>8</v>
      </c>
      <c r="E225" s="53">
        <v>209320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8</v>
      </c>
      <c r="E227" s="53">
        <v>209320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225681798</v>
      </c>
    </row>
    <row r="230" spans="2:5" ht="17.25">
      <c r="B230" s="61" t="s">
        <v>124</v>
      </c>
      <c r="C230" s="61"/>
      <c r="D230" s="61"/>
      <c r="E230" s="53">
        <v>1805453</v>
      </c>
    </row>
    <row r="231" spans="2:5" ht="18" thickBot="1">
      <c r="B231" s="65" t="s">
        <v>115</v>
      </c>
      <c r="C231" s="65"/>
      <c r="D231" s="65"/>
      <c r="E231" s="55">
        <v>0</v>
      </c>
    </row>
    <row r="232" spans="2:5" ht="18" thickBot="1">
      <c r="B232" s="57" t="s">
        <v>203</v>
      </c>
      <c r="C232" s="58"/>
      <c r="D232" s="58"/>
      <c r="E232" s="77">
        <v>1805453</v>
      </c>
    </row>
    <row r="233" spans="2:5" ht="17.25">
      <c r="B233" s="61"/>
      <c r="C233" s="61"/>
      <c r="D233" s="61"/>
      <c r="E233" s="47"/>
    </row>
    <row r="234" spans="2:5" ht="17.25">
      <c r="B234" s="61"/>
      <c r="C234" s="61"/>
      <c r="D234" s="61"/>
      <c r="E234" s="47"/>
    </row>
    <row r="235" spans="2:5" ht="17.25">
      <c r="B235" s="61"/>
      <c r="C235" s="61"/>
      <c r="D235" s="61"/>
      <c r="E235" s="47"/>
    </row>
    <row r="236" spans="2:5" ht="17.25">
      <c r="B236" s="68" t="s">
        <v>125</v>
      </c>
      <c r="C236" s="68"/>
      <c r="D236" s="48"/>
      <c r="E236" s="360"/>
    </row>
    <row r="237" spans="2:5" ht="17.25">
      <c r="B237" s="50" t="s">
        <v>126</v>
      </c>
      <c r="C237" s="64" t="s">
        <v>127</v>
      </c>
      <c r="D237" s="64" t="s">
        <v>81</v>
      </c>
      <c r="E237" s="361" t="s">
        <v>82</v>
      </c>
    </row>
    <row r="238" spans="2:5" ht="17.25">
      <c r="B238" s="47" t="s">
        <v>383</v>
      </c>
      <c r="C238" s="53">
        <v>302297976</v>
      </c>
      <c r="D238" s="53">
        <v>1</v>
      </c>
      <c r="E238" s="53">
        <v>302298</v>
      </c>
    </row>
    <row r="239" spans="2:5" ht="17.25">
      <c r="B239" s="47" t="s">
        <v>384</v>
      </c>
      <c r="C239" s="53">
        <v>7317071</v>
      </c>
      <c r="D239" s="53">
        <v>3</v>
      </c>
      <c r="E239" s="53">
        <v>21951</v>
      </c>
    </row>
    <row r="240" spans="2:5" ht="17.25">
      <c r="B240" s="47" t="s">
        <v>385</v>
      </c>
      <c r="C240" s="53">
        <v>294980905</v>
      </c>
      <c r="D240" s="53">
        <v>0.1</v>
      </c>
      <c r="E240" s="53">
        <v>29498</v>
      </c>
    </row>
    <row r="241" spans="2:5" ht="17.25">
      <c r="B241" s="47" t="s">
        <v>585</v>
      </c>
      <c r="C241" s="53">
        <v>11050815</v>
      </c>
      <c r="D241" s="53">
        <v>1</v>
      </c>
      <c r="E241" s="53">
        <v>11051</v>
      </c>
    </row>
    <row r="242" spans="2:5" ht="17.25">
      <c r="B242" s="47" t="s">
        <v>386</v>
      </c>
      <c r="C242" s="53">
        <v>303059457</v>
      </c>
      <c r="D242" s="53">
        <v>3</v>
      </c>
      <c r="E242" s="53">
        <v>909178</v>
      </c>
    </row>
    <row r="243" spans="2:5" ht="17.25">
      <c r="B243" s="47" t="s">
        <v>388</v>
      </c>
      <c r="C243" s="53">
        <v>59244222</v>
      </c>
      <c r="D243" s="53">
        <v>3</v>
      </c>
      <c r="E243" s="53">
        <v>177733</v>
      </c>
    </row>
    <row r="244" spans="2:5" ht="17.25">
      <c r="B244" s="47" t="s">
        <v>389</v>
      </c>
      <c r="C244" s="53">
        <v>62707802</v>
      </c>
      <c r="D244" s="53">
        <v>4</v>
      </c>
      <c r="E244" s="53">
        <v>250831</v>
      </c>
    </row>
    <row r="245" spans="2:5" ht="17.25">
      <c r="B245" s="47" t="s">
        <v>670</v>
      </c>
      <c r="C245" s="53">
        <v>302114820</v>
      </c>
      <c r="D245" s="53">
        <v>1</v>
      </c>
      <c r="E245" s="53">
        <v>302115</v>
      </c>
    </row>
    <row r="246" spans="2:5" ht="17.25">
      <c r="B246" s="47" t="s">
        <v>390</v>
      </c>
      <c r="C246" s="53">
        <v>145194793</v>
      </c>
      <c r="D246" s="53">
        <v>1</v>
      </c>
      <c r="E246" s="53">
        <v>145195</v>
      </c>
    </row>
    <row r="247" spans="2:5" ht="17.25">
      <c r="B247" s="47" t="s">
        <v>391</v>
      </c>
      <c r="C247" s="53">
        <v>379406539</v>
      </c>
      <c r="D247" s="53">
        <v>1</v>
      </c>
      <c r="E247" s="53">
        <v>379407</v>
      </c>
    </row>
    <row r="248" spans="2:5" ht="17.25">
      <c r="B248" s="47" t="s">
        <v>509</v>
      </c>
      <c r="C248" s="53">
        <v>303059457</v>
      </c>
      <c r="D248" s="53">
        <v>2</v>
      </c>
      <c r="E248" s="53">
        <v>606119</v>
      </c>
    </row>
    <row r="249" spans="2:5" ht="17.25">
      <c r="B249" s="47" t="s">
        <v>392</v>
      </c>
      <c r="C249" s="53">
        <v>100403919</v>
      </c>
      <c r="D249" s="53">
        <v>0</v>
      </c>
      <c r="E249" s="53">
        <v>0</v>
      </c>
    </row>
    <row r="250" spans="2:5" ht="17.25">
      <c r="B250" s="47" t="s">
        <v>387</v>
      </c>
      <c r="C250" s="53">
        <v>2348396</v>
      </c>
      <c r="D250" s="53">
        <v>0</v>
      </c>
      <c r="E250" s="53">
        <v>0</v>
      </c>
    </row>
    <row r="251" spans="2:5" ht="17.25">
      <c r="B251" s="47" t="s">
        <v>570</v>
      </c>
      <c r="C251" s="53">
        <v>2907196</v>
      </c>
      <c r="D251" s="53">
        <v>0</v>
      </c>
      <c r="E251" s="53">
        <v>0</v>
      </c>
    </row>
    <row r="252" spans="2:5" ht="17.25">
      <c r="B252" s="47" t="s">
        <v>571</v>
      </c>
      <c r="C252" s="53">
        <v>71780255</v>
      </c>
      <c r="D252" s="53">
        <v>1</v>
      </c>
      <c r="E252" s="53">
        <v>71780</v>
      </c>
    </row>
    <row r="253" spans="2:5" ht="17.25">
      <c r="B253" s="47" t="s">
        <v>627</v>
      </c>
      <c r="C253" s="53">
        <v>601034354</v>
      </c>
      <c r="D253" s="53">
        <v>3</v>
      </c>
      <c r="E253" s="53">
        <v>1803103</v>
      </c>
    </row>
    <row r="254" spans="2:5" ht="17.25">
      <c r="B254" s="47">
        <v>0</v>
      </c>
      <c r="C254" s="53">
        <v>0</v>
      </c>
      <c r="D254" s="53">
        <v>0</v>
      </c>
      <c r="E254" s="53">
        <v>0</v>
      </c>
    </row>
    <row r="255" spans="2:5" ht="17.25">
      <c r="B255" s="47" t="s">
        <v>586</v>
      </c>
      <c r="C255" s="53">
        <v>826716152</v>
      </c>
      <c r="D255" s="53">
        <v>1</v>
      </c>
      <c r="E255" s="53">
        <v>826716</v>
      </c>
    </row>
    <row r="256" spans="2:5" ht="17.25">
      <c r="B256" s="47">
        <v>0</v>
      </c>
      <c r="C256" s="53">
        <v>0</v>
      </c>
      <c r="D256" s="53">
        <v>0</v>
      </c>
      <c r="E256" s="53">
        <v>0</v>
      </c>
    </row>
    <row r="257" spans="2:6" ht="17.25">
      <c r="B257" s="47">
        <v>0</v>
      </c>
      <c r="C257" s="53">
        <v>0</v>
      </c>
      <c r="D257" s="53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3">
        <v>0</v>
      </c>
      <c r="E258" s="53">
        <v>0</v>
      </c>
    </row>
    <row r="259" spans="2:6" ht="17.25">
      <c r="B259" s="47">
        <v>0</v>
      </c>
      <c r="C259" s="53">
        <v>0</v>
      </c>
      <c r="D259" s="53">
        <v>0</v>
      </c>
      <c r="E259" s="53">
        <v>0</v>
      </c>
    </row>
    <row r="260" spans="2:6" ht="17.25">
      <c r="B260" s="47">
        <v>0</v>
      </c>
      <c r="C260" s="53">
        <v>0</v>
      </c>
      <c r="D260" s="53">
        <v>0</v>
      </c>
      <c r="E260" s="53">
        <v>0</v>
      </c>
    </row>
    <row r="261" spans="2:6" ht="17.25">
      <c r="B261" s="47">
        <v>0</v>
      </c>
      <c r="C261" s="53">
        <v>0</v>
      </c>
      <c r="D261" s="53">
        <v>0</v>
      </c>
      <c r="E261" s="53">
        <v>0</v>
      </c>
    </row>
    <row r="262" spans="2:6" ht="17.25">
      <c r="B262" s="47">
        <v>0</v>
      </c>
      <c r="C262" s="53">
        <v>0</v>
      </c>
      <c r="D262" s="53">
        <v>0</v>
      </c>
      <c r="E262" s="53">
        <v>0</v>
      </c>
    </row>
    <row r="263" spans="2:6" ht="17.25">
      <c r="B263" s="47">
        <v>0</v>
      </c>
      <c r="C263" s="53">
        <v>0</v>
      </c>
      <c r="D263" s="53">
        <v>0</v>
      </c>
      <c r="E263" s="53">
        <v>0</v>
      </c>
    </row>
    <row r="264" spans="2:6" ht="17.25">
      <c r="B264" s="47">
        <v>0</v>
      </c>
      <c r="C264" s="53">
        <v>0</v>
      </c>
      <c r="D264" s="53">
        <v>0</v>
      </c>
      <c r="E264" s="53">
        <v>0</v>
      </c>
    </row>
    <row r="265" spans="2:6" ht="17.25">
      <c r="B265" s="47">
        <v>0</v>
      </c>
      <c r="C265" s="53">
        <v>0</v>
      </c>
      <c r="D265" s="53">
        <v>0</v>
      </c>
      <c r="E265" s="53">
        <v>0</v>
      </c>
    </row>
    <row r="266" spans="2:6" ht="17.25">
      <c r="B266" s="47">
        <v>0</v>
      </c>
      <c r="C266" s="53">
        <v>0</v>
      </c>
      <c r="D266" s="53">
        <v>0</v>
      </c>
      <c r="E266" s="53">
        <v>0</v>
      </c>
    </row>
    <row r="267" spans="2:6" ht="17.25">
      <c r="B267" s="47">
        <v>0</v>
      </c>
      <c r="C267" s="53">
        <v>0</v>
      </c>
      <c r="D267" s="53">
        <v>0</v>
      </c>
      <c r="E267" s="53">
        <v>0</v>
      </c>
    </row>
    <row r="268" spans="2:6" ht="17.25">
      <c r="B268" s="47">
        <v>0</v>
      </c>
      <c r="C268" s="53">
        <v>0</v>
      </c>
      <c r="D268" s="53">
        <v>0</v>
      </c>
      <c r="E268" s="53">
        <v>0</v>
      </c>
    </row>
    <row r="269" spans="2:6" ht="18" thickBot="1">
      <c r="B269" s="66">
        <v>0</v>
      </c>
      <c r="C269" s="56">
        <v>0</v>
      </c>
      <c r="D269" s="56">
        <v>0</v>
      </c>
      <c r="E269" s="56">
        <v>0</v>
      </c>
    </row>
    <row r="270" spans="2:6" ht="18" thickBot="1">
      <c r="B270" s="57" t="s">
        <v>79</v>
      </c>
      <c r="C270" s="58"/>
      <c r="D270" s="58"/>
      <c r="E270" s="60">
        <v>5836975</v>
      </c>
    </row>
    <row r="271" spans="2:6" ht="17.25">
      <c r="B271" s="61"/>
      <c r="C271" s="61"/>
      <c r="D271" s="61"/>
      <c r="E271" s="53"/>
    </row>
    <row r="272" spans="2:6" ht="17.25">
      <c r="B272" s="61"/>
      <c r="C272" s="61"/>
      <c r="D272" s="61"/>
      <c r="E272" s="53"/>
    </row>
    <row r="273" spans="2:5" ht="17.25">
      <c r="B273" s="61"/>
      <c r="C273" s="61"/>
      <c r="D273" s="61"/>
      <c r="E273" s="61"/>
    </row>
    <row r="274" spans="2:5" ht="17.25">
      <c r="B274" s="49" t="s">
        <v>128</v>
      </c>
      <c r="C274" s="49"/>
      <c r="D274" s="49"/>
      <c r="E274" s="50"/>
    </row>
    <row r="275" spans="2:5" ht="17.25">
      <c r="B275" s="61" t="s">
        <v>129</v>
      </c>
      <c r="C275" s="61"/>
      <c r="D275" s="61"/>
      <c r="E275" s="53">
        <v>9920594</v>
      </c>
    </row>
    <row r="276" spans="2:5" ht="17.25">
      <c r="B276" s="61" t="s">
        <v>130</v>
      </c>
      <c r="C276" s="61"/>
      <c r="D276" s="61"/>
      <c r="E276" s="53">
        <v>9920594</v>
      </c>
    </row>
    <row r="277" spans="2:5" ht="17.25">
      <c r="B277" s="61" t="s">
        <v>78</v>
      </c>
      <c r="C277" s="61"/>
      <c r="D277" s="61"/>
      <c r="E277" s="53">
        <v>4960297</v>
      </c>
    </row>
    <row r="278" spans="2:5" ht="17.25">
      <c r="B278" s="61" t="s">
        <v>131</v>
      </c>
      <c r="C278" s="61"/>
      <c r="D278" s="61"/>
      <c r="E278" s="53">
        <v>24229673</v>
      </c>
    </row>
    <row r="279" spans="2:5" ht="17.25">
      <c r="B279" s="61" t="s">
        <v>132</v>
      </c>
      <c r="C279" s="61"/>
      <c r="D279" s="61"/>
      <c r="E279" s="53">
        <v>0</v>
      </c>
    </row>
    <row r="280" spans="2:5" ht="17.25">
      <c r="B280" s="61" t="s">
        <v>133</v>
      </c>
      <c r="C280" s="61"/>
      <c r="D280" s="61"/>
      <c r="E280" s="53">
        <v>1805453</v>
      </c>
    </row>
    <row r="281" spans="2:5" ht="18" thickBot="1">
      <c r="B281" s="65" t="s">
        <v>134</v>
      </c>
      <c r="C281" s="65"/>
      <c r="D281" s="65"/>
      <c r="E281" s="56">
        <v>5836975</v>
      </c>
    </row>
    <row r="282" spans="2:5" ht="18" thickBot="1">
      <c r="B282" s="57" t="s">
        <v>135</v>
      </c>
      <c r="C282" s="58"/>
      <c r="D282" s="58"/>
      <c r="E282" s="60">
        <v>56673586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9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2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830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3608882530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43306590</v>
      </c>
    </row>
    <row r="9" spans="2:5" ht="18" thickBot="1">
      <c r="B9" s="57" t="s">
        <v>89</v>
      </c>
      <c r="C9" s="58"/>
      <c r="D9" s="59">
        <v>12</v>
      </c>
      <c r="E9" s="60">
        <v>43306590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43306590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43306590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43306590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831</v>
      </c>
      <c r="C36" s="69"/>
      <c r="D36" s="287" t="s">
        <v>109</v>
      </c>
      <c r="E36" s="71">
        <v>2833550301</v>
      </c>
    </row>
    <row r="37" spans="2:6" ht="17.25">
      <c r="B37" s="61" t="s">
        <v>110</v>
      </c>
      <c r="C37" s="61"/>
      <c r="D37" s="52">
        <v>25</v>
      </c>
      <c r="E37" s="53">
        <v>70838758</v>
      </c>
    </row>
    <row r="38" spans="2:6" ht="17.25">
      <c r="B38" s="61" t="s">
        <v>111</v>
      </c>
      <c r="C38" s="61"/>
      <c r="D38" s="52">
        <v>0.5</v>
      </c>
      <c r="E38" s="53">
        <v>1416775</v>
      </c>
    </row>
    <row r="39" spans="2:6" ht="17.25">
      <c r="B39" s="61" t="s">
        <v>111</v>
      </c>
      <c r="C39" s="61"/>
      <c r="D39" s="52">
        <v>0.4</v>
      </c>
      <c r="E39" s="53">
        <v>1133420</v>
      </c>
    </row>
    <row r="40" spans="2:6" ht="17.25">
      <c r="B40" s="61" t="s">
        <v>111</v>
      </c>
      <c r="C40" s="61"/>
      <c r="D40" s="52">
        <v>0.1</v>
      </c>
      <c r="E40" s="53">
        <v>283355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2833550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27</v>
      </c>
      <c r="E45" s="53">
        <v>76505858</v>
      </c>
    </row>
    <row r="46" spans="2:6" ht="17.25">
      <c r="B46" s="61"/>
      <c r="C46" s="61"/>
      <c r="D46" s="284"/>
      <c r="E46" s="295"/>
    </row>
    <row r="47" spans="2:6" ht="17.25">
      <c r="B47" s="69" t="s">
        <v>832</v>
      </c>
      <c r="C47" s="69"/>
      <c r="D47" s="287" t="s">
        <v>109</v>
      </c>
      <c r="E47" s="71">
        <v>775332229</v>
      </c>
    </row>
    <row r="48" spans="2:6" ht="17.25">
      <c r="B48" s="61" t="s">
        <v>110</v>
      </c>
      <c r="C48" s="61"/>
      <c r="D48" s="52">
        <v>25</v>
      </c>
      <c r="E48" s="53">
        <v>19383306</v>
      </c>
    </row>
    <row r="49" spans="2:5" ht="17.25">
      <c r="B49" s="61" t="s">
        <v>111</v>
      </c>
      <c r="C49" s="61"/>
      <c r="D49" s="52">
        <v>0.5</v>
      </c>
      <c r="E49" s="53">
        <v>387666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775332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26.5</v>
      </c>
      <c r="E56" s="53">
        <v>20546304</v>
      </c>
    </row>
    <row r="57" spans="2:5" ht="17.25">
      <c r="B57" s="61"/>
      <c r="C57" s="61"/>
      <c r="D57" s="288"/>
      <c r="E57" s="298"/>
    </row>
    <row r="58" spans="2:5" ht="17.25" hidden="1">
      <c r="B58" s="69" t="s">
        <v>584</v>
      </c>
      <c r="C58" s="69"/>
      <c r="D58" s="287" t="s">
        <v>109</v>
      </c>
      <c r="E58" s="71">
        <v>0</v>
      </c>
    </row>
    <row r="59" spans="2:5" ht="17.25" hidden="1">
      <c r="B59" s="61" t="s">
        <v>110</v>
      </c>
      <c r="C59" s="61"/>
      <c r="D59" s="52">
        <v>0</v>
      </c>
      <c r="E59" s="53">
        <v>0</v>
      </c>
    </row>
    <row r="60" spans="2:5" ht="17.25" hidden="1">
      <c r="B60" s="61" t="s">
        <v>111</v>
      </c>
      <c r="C60" s="61"/>
      <c r="D60" s="52">
        <v>0</v>
      </c>
      <c r="E60" s="53">
        <v>0</v>
      </c>
    </row>
    <row r="61" spans="2:5" ht="17.25" hidden="1">
      <c r="B61" s="61" t="s">
        <v>111</v>
      </c>
      <c r="C61" s="61"/>
      <c r="D61" s="52">
        <v>0</v>
      </c>
      <c r="E61" s="53">
        <v>0</v>
      </c>
    </row>
    <row r="62" spans="2:5" ht="17.25" hidden="1">
      <c r="B62" s="61" t="s">
        <v>111</v>
      </c>
      <c r="C62" s="61"/>
      <c r="D62" s="52">
        <v>0</v>
      </c>
      <c r="E62" s="53">
        <v>0</v>
      </c>
    </row>
    <row r="63" spans="2:5" ht="17.25" hidden="1">
      <c r="B63" s="61" t="s">
        <v>112</v>
      </c>
      <c r="C63" s="61"/>
      <c r="D63" s="52">
        <v>0</v>
      </c>
      <c r="E63" s="53">
        <v>0</v>
      </c>
    </row>
    <row r="64" spans="2:5" ht="17.25" hidden="1">
      <c r="B64" s="61" t="s">
        <v>113</v>
      </c>
      <c r="C64" s="61"/>
      <c r="D64" s="52">
        <v>0</v>
      </c>
      <c r="E64" s="53">
        <v>0</v>
      </c>
    </row>
    <row r="65" spans="2:5" ht="17.25" hidden="1">
      <c r="B65" s="61" t="s">
        <v>114</v>
      </c>
      <c r="C65" s="61"/>
      <c r="D65" s="52">
        <v>0</v>
      </c>
      <c r="E65" s="53">
        <v>0</v>
      </c>
    </row>
    <row r="66" spans="2:5" ht="18" hidden="1" thickBot="1">
      <c r="B66" s="65" t="s">
        <v>115</v>
      </c>
      <c r="C66" s="65"/>
      <c r="D66" s="55">
        <v>0</v>
      </c>
      <c r="E66" s="56">
        <v>0</v>
      </c>
    </row>
    <row r="67" spans="2:5" ht="17.25" hidden="1">
      <c r="B67" s="61" t="s">
        <v>80</v>
      </c>
      <c r="C67" s="61"/>
      <c r="D67" s="52">
        <v>0</v>
      </c>
      <c r="E67" s="53">
        <v>0</v>
      </c>
    </row>
    <row r="68" spans="2:5" ht="17.25" hidden="1">
      <c r="B68" s="61"/>
      <c r="C68" s="61"/>
      <c r="D68" s="284"/>
      <c r="E68" s="295"/>
    </row>
    <row r="69" spans="2:5" ht="17.25" hidden="1">
      <c r="B69" s="69" t="s">
        <v>584</v>
      </c>
      <c r="C69" s="69"/>
      <c r="D69" s="287" t="s">
        <v>109</v>
      </c>
      <c r="E69" s="71">
        <v>0</v>
      </c>
    </row>
    <row r="70" spans="2:5" ht="17.25" hidden="1">
      <c r="B70" s="61" t="s">
        <v>110</v>
      </c>
      <c r="C70" s="61"/>
      <c r="D70" s="52">
        <v>0</v>
      </c>
      <c r="E70" s="53">
        <v>0</v>
      </c>
    </row>
    <row r="71" spans="2:5" ht="17.25" hidden="1">
      <c r="B71" s="61" t="s">
        <v>111</v>
      </c>
      <c r="C71" s="61"/>
      <c r="D71" s="52">
        <v>0</v>
      </c>
      <c r="E71" s="53">
        <v>0</v>
      </c>
    </row>
    <row r="72" spans="2:5" ht="17.25" hidden="1">
      <c r="B72" s="61" t="s">
        <v>111</v>
      </c>
      <c r="C72" s="61"/>
      <c r="D72" s="52">
        <v>0</v>
      </c>
      <c r="E72" s="53">
        <v>0</v>
      </c>
    </row>
    <row r="73" spans="2:5" ht="17.25" hidden="1">
      <c r="B73" s="61" t="s">
        <v>111</v>
      </c>
      <c r="C73" s="61"/>
      <c r="D73" s="52">
        <v>0</v>
      </c>
      <c r="E73" s="53">
        <v>0</v>
      </c>
    </row>
    <row r="74" spans="2:5" ht="17.25" hidden="1">
      <c r="B74" s="61" t="s">
        <v>112</v>
      </c>
      <c r="C74" s="61"/>
      <c r="D74" s="52">
        <v>0</v>
      </c>
      <c r="E74" s="53">
        <v>0</v>
      </c>
    </row>
    <row r="75" spans="2:5" ht="17.25" hidden="1">
      <c r="B75" s="61" t="s">
        <v>113</v>
      </c>
      <c r="C75" s="61"/>
      <c r="D75" s="52">
        <v>0</v>
      </c>
      <c r="E75" s="53">
        <v>0</v>
      </c>
    </row>
    <row r="76" spans="2:5" ht="17.25" hidden="1">
      <c r="B76" s="61" t="s">
        <v>114</v>
      </c>
      <c r="C76" s="61"/>
      <c r="D76" s="52">
        <v>0</v>
      </c>
      <c r="E76" s="53">
        <v>0</v>
      </c>
    </row>
    <row r="77" spans="2:5" ht="18" hidden="1" thickBot="1">
      <c r="B77" s="65" t="s">
        <v>115</v>
      </c>
      <c r="C77" s="65"/>
      <c r="D77" s="55">
        <v>0</v>
      </c>
      <c r="E77" s="56">
        <v>0</v>
      </c>
    </row>
    <row r="78" spans="2:5" ht="17.25" hidden="1">
      <c r="B78" s="61" t="s">
        <v>80</v>
      </c>
      <c r="C78" s="61"/>
      <c r="D78" s="52">
        <v>0</v>
      </c>
      <c r="E78" s="53">
        <v>0</v>
      </c>
    </row>
    <row r="79" spans="2:5" ht="17.25" hidden="1">
      <c r="B79" s="61"/>
      <c r="C79" s="61"/>
      <c r="D79" s="284"/>
      <c r="E79" s="295"/>
    </row>
    <row r="80" spans="2:5" ht="17.25" hidden="1">
      <c r="B80" s="69" t="s">
        <v>584</v>
      </c>
      <c r="C80" s="69"/>
      <c r="D80" s="287" t="s">
        <v>109</v>
      </c>
      <c r="E80" s="71">
        <v>0</v>
      </c>
    </row>
    <row r="81" spans="2:5" ht="17.25" hidden="1">
      <c r="B81" s="61" t="s">
        <v>110</v>
      </c>
      <c r="C81" s="61"/>
      <c r="D81" s="52">
        <v>0</v>
      </c>
      <c r="E81" s="53">
        <v>0</v>
      </c>
    </row>
    <row r="82" spans="2:5" ht="17.25" hidden="1">
      <c r="B82" s="61" t="s">
        <v>111</v>
      </c>
      <c r="C82" s="61"/>
      <c r="D82" s="52">
        <v>0</v>
      </c>
      <c r="E82" s="53">
        <v>0</v>
      </c>
    </row>
    <row r="83" spans="2:5" ht="17.25" hidden="1">
      <c r="B83" s="61" t="s">
        <v>111</v>
      </c>
      <c r="C83" s="61"/>
      <c r="D83" s="52">
        <v>0</v>
      </c>
      <c r="E83" s="53">
        <v>0</v>
      </c>
    </row>
    <row r="84" spans="2:5" ht="17.25" hidden="1">
      <c r="B84" s="61" t="s">
        <v>111</v>
      </c>
      <c r="C84" s="61"/>
      <c r="D84" s="52">
        <v>0</v>
      </c>
      <c r="E84" s="53">
        <v>0</v>
      </c>
    </row>
    <row r="85" spans="2:5" ht="17.25" hidden="1">
      <c r="B85" s="61" t="s">
        <v>112</v>
      </c>
      <c r="C85" s="61"/>
      <c r="D85" s="52">
        <v>0</v>
      </c>
      <c r="E85" s="53">
        <v>0</v>
      </c>
    </row>
    <row r="86" spans="2:5" ht="17.25" hidden="1">
      <c r="B86" s="61" t="s">
        <v>113</v>
      </c>
      <c r="C86" s="61"/>
      <c r="D86" s="52">
        <v>0</v>
      </c>
      <c r="E86" s="53">
        <v>0</v>
      </c>
    </row>
    <row r="87" spans="2:5" ht="17.25" hidden="1">
      <c r="B87" s="61" t="s">
        <v>114</v>
      </c>
      <c r="C87" s="61"/>
      <c r="D87" s="52">
        <v>0</v>
      </c>
      <c r="E87" s="53">
        <v>0</v>
      </c>
    </row>
    <row r="88" spans="2:5" ht="18" hidden="1" thickBot="1">
      <c r="B88" s="65" t="s">
        <v>115</v>
      </c>
      <c r="C88" s="65"/>
      <c r="D88" s="55">
        <v>0</v>
      </c>
      <c r="E88" s="56">
        <v>0</v>
      </c>
    </row>
    <row r="89" spans="2:5" ht="17.25" hidden="1">
      <c r="B89" s="61" t="s">
        <v>80</v>
      </c>
      <c r="C89" s="61"/>
      <c r="D89" s="52">
        <v>0</v>
      </c>
      <c r="E89" s="53">
        <v>0</v>
      </c>
    </row>
    <row r="90" spans="2:5" ht="17.25" hidden="1">
      <c r="B90" s="61"/>
      <c r="C90" s="61"/>
      <c r="D90" s="288"/>
      <c r="E90" s="298"/>
    </row>
    <row r="91" spans="2:5" ht="17.25" hidden="1">
      <c r="B91" s="69" t="s">
        <v>584</v>
      </c>
      <c r="C91" s="69"/>
      <c r="D91" s="287" t="s">
        <v>109</v>
      </c>
      <c r="E91" s="71">
        <v>0</v>
      </c>
    </row>
    <row r="92" spans="2:5" ht="17.25" hidden="1">
      <c r="B92" s="61" t="s">
        <v>110</v>
      </c>
      <c r="C92" s="61"/>
      <c r="D92" s="52">
        <v>0</v>
      </c>
      <c r="E92" s="53">
        <v>0</v>
      </c>
    </row>
    <row r="93" spans="2:5" ht="17.25" hidden="1">
      <c r="B93" s="61" t="s">
        <v>111</v>
      </c>
      <c r="C93" s="61"/>
      <c r="D93" s="52">
        <v>0</v>
      </c>
      <c r="E93" s="53">
        <v>0</v>
      </c>
    </row>
    <row r="94" spans="2:5" ht="17.25" hidden="1">
      <c r="B94" s="61" t="s">
        <v>111</v>
      </c>
      <c r="C94" s="61"/>
      <c r="D94" s="52">
        <v>0</v>
      </c>
      <c r="E94" s="53">
        <v>0</v>
      </c>
    </row>
    <row r="95" spans="2:5" ht="17.25" hidden="1">
      <c r="B95" s="61" t="s">
        <v>111</v>
      </c>
      <c r="C95" s="61"/>
      <c r="D95" s="52">
        <v>0</v>
      </c>
      <c r="E95" s="53">
        <v>0</v>
      </c>
    </row>
    <row r="96" spans="2:5" ht="17.25" hidden="1">
      <c r="B96" s="61" t="s">
        <v>112</v>
      </c>
      <c r="C96" s="61"/>
      <c r="D96" s="52">
        <v>0</v>
      </c>
      <c r="E96" s="53">
        <v>0</v>
      </c>
    </row>
    <row r="97" spans="2:5" ht="17.25" hidden="1">
      <c r="B97" s="61" t="s">
        <v>113</v>
      </c>
      <c r="C97" s="61"/>
      <c r="D97" s="52">
        <v>0</v>
      </c>
      <c r="E97" s="53">
        <v>0</v>
      </c>
    </row>
    <row r="98" spans="2:5" ht="17.25" hidden="1">
      <c r="B98" s="61" t="s">
        <v>114</v>
      </c>
      <c r="C98" s="61"/>
      <c r="D98" s="52">
        <v>0</v>
      </c>
      <c r="E98" s="53">
        <v>0</v>
      </c>
    </row>
    <row r="99" spans="2:5" ht="18" hidden="1" thickBot="1">
      <c r="B99" s="65" t="s">
        <v>115</v>
      </c>
      <c r="C99" s="65"/>
      <c r="D99" s="55">
        <v>0</v>
      </c>
      <c r="E99" s="56">
        <v>0</v>
      </c>
    </row>
    <row r="100" spans="2:5" ht="17.25" hidden="1">
      <c r="B100" s="61" t="s">
        <v>80</v>
      </c>
      <c r="C100" s="61"/>
      <c r="D100" s="52">
        <v>0</v>
      </c>
      <c r="E100" s="53">
        <v>0</v>
      </c>
    </row>
    <row r="101" spans="2:5" ht="17.25" hidden="1">
      <c r="B101" s="61"/>
      <c r="C101" s="61"/>
      <c r="D101" s="284"/>
      <c r="E101" s="295"/>
    </row>
    <row r="102" spans="2:5" ht="17.25" hidden="1">
      <c r="B102" s="69" t="s">
        <v>116</v>
      </c>
      <c r="C102" s="69"/>
      <c r="D102" s="287" t="s">
        <v>109</v>
      </c>
      <c r="E102" s="71">
        <v>0</v>
      </c>
    </row>
    <row r="103" spans="2:5" ht="17.25" hidden="1">
      <c r="B103" s="61" t="s">
        <v>110</v>
      </c>
      <c r="C103" s="61"/>
      <c r="D103" s="52">
        <v>0</v>
      </c>
      <c r="E103" s="53">
        <v>0</v>
      </c>
    </row>
    <row r="104" spans="2:5" ht="17.25" hidden="1">
      <c r="B104" s="61" t="s">
        <v>111</v>
      </c>
      <c r="C104" s="61"/>
      <c r="D104" s="52">
        <v>0</v>
      </c>
      <c r="E104" s="53">
        <v>0</v>
      </c>
    </row>
    <row r="105" spans="2:5" ht="17.25" hidden="1">
      <c r="B105" s="61" t="s">
        <v>111</v>
      </c>
      <c r="C105" s="61"/>
      <c r="D105" s="52">
        <v>0</v>
      </c>
      <c r="E105" s="53">
        <v>0</v>
      </c>
    </row>
    <row r="106" spans="2:5" ht="17.25" hidden="1">
      <c r="B106" s="61" t="s">
        <v>111</v>
      </c>
      <c r="C106" s="61"/>
      <c r="D106" s="52">
        <v>0</v>
      </c>
      <c r="E106" s="53">
        <v>0</v>
      </c>
    </row>
    <row r="107" spans="2:5" ht="17.25" hidden="1">
      <c r="B107" s="61" t="s">
        <v>112</v>
      </c>
      <c r="C107" s="61"/>
      <c r="D107" s="52">
        <v>0</v>
      </c>
      <c r="E107" s="53">
        <v>0</v>
      </c>
    </row>
    <row r="108" spans="2:5" ht="17.25" hidden="1">
      <c r="B108" s="61" t="s">
        <v>113</v>
      </c>
      <c r="C108" s="61"/>
      <c r="D108" s="52">
        <v>0</v>
      </c>
      <c r="E108" s="53">
        <v>0</v>
      </c>
    </row>
    <row r="109" spans="2:5" ht="17.25" hidden="1">
      <c r="B109" s="61" t="s">
        <v>114</v>
      </c>
      <c r="C109" s="61"/>
      <c r="D109" s="52">
        <v>0</v>
      </c>
      <c r="E109" s="53">
        <v>0</v>
      </c>
    </row>
    <row r="110" spans="2:5" ht="18" hidden="1" thickBot="1">
      <c r="B110" s="65" t="s">
        <v>115</v>
      </c>
      <c r="C110" s="65"/>
      <c r="D110" s="55">
        <v>0</v>
      </c>
      <c r="E110" s="56">
        <v>0</v>
      </c>
    </row>
    <row r="111" spans="2:5" ht="17.25" hidden="1">
      <c r="B111" s="61" t="s">
        <v>80</v>
      </c>
      <c r="C111" s="61"/>
      <c r="D111" s="52">
        <v>0</v>
      </c>
      <c r="E111" s="53">
        <v>0</v>
      </c>
    </row>
    <row r="112" spans="2:5" ht="17.25" hidden="1">
      <c r="B112" s="61"/>
      <c r="C112" s="61"/>
      <c r="D112" s="284"/>
      <c r="E112" s="295"/>
    </row>
    <row r="113" spans="2:5" ht="17.25" hidden="1">
      <c r="B113" s="69" t="s">
        <v>116</v>
      </c>
      <c r="C113" s="69"/>
      <c r="D113" s="287" t="s">
        <v>109</v>
      </c>
      <c r="E113" s="71">
        <v>0</v>
      </c>
    </row>
    <row r="114" spans="2:5" ht="17.25" hidden="1">
      <c r="B114" s="61" t="s">
        <v>110</v>
      </c>
      <c r="C114" s="61"/>
      <c r="D114" s="52">
        <v>0</v>
      </c>
      <c r="E114" s="53">
        <v>0</v>
      </c>
    </row>
    <row r="115" spans="2:5" ht="17.25" hidden="1">
      <c r="B115" s="61" t="s">
        <v>111</v>
      </c>
      <c r="C115" s="61"/>
      <c r="D115" s="52">
        <v>0</v>
      </c>
      <c r="E115" s="53">
        <v>0</v>
      </c>
    </row>
    <row r="116" spans="2:5" ht="17.25" hidden="1">
      <c r="B116" s="61" t="s">
        <v>111</v>
      </c>
      <c r="C116" s="61"/>
      <c r="D116" s="52">
        <v>0</v>
      </c>
      <c r="E116" s="53">
        <v>0</v>
      </c>
    </row>
    <row r="117" spans="2:5" ht="17.25" hidden="1">
      <c r="B117" s="61" t="s">
        <v>111</v>
      </c>
      <c r="C117" s="61"/>
      <c r="D117" s="52">
        <v>0</v>
      </c>
      <c r="E117" s="53">
        <v>0</v>
      </c>
    </row>
    <row r="118" spans="2:5" ht="17.25" hidden="1">
      <c r="B118" s="61" t="s">
        <v>112</v>
      </c>
      <c r="C118" s="61"/>
      <c r="D118" s="52">
        <v>0</v>
      </c>
      <c r="E118" s="53">
        <v>0</v>
      </c>
    </row>
    <row r="119" spans="2:5" ht="17.25" hidden="1">
      <c r="B119" s="61" t="s">
        <v>113</v>
      </c>
      <c r="C119" s="61"/>
      <c r="D119" s="52">
        <v>0</v>
      </c>
      <c r="E119" s="53">
        <v>0</v>
      </c>
    </row>
    <row r="120" spans="2:5" ht="17.25" hidden="1">
      <c r="B120" s="61" t="s">
        <v>114</v>
      </c>
      <c r="C120" s="61"/>
      <c r="D120" s="52">
        <v>0</v>
      </c>
      <c r="E120" s="53">
        <v>0</v>
      </c>
    </row>
    <row r="121" spans="2:5" ht="18" hidden="1" thickBot="1">
      <c r="B121" s="65" t="s">
        <v>115</v>
      </c>
      <c r="C121" s="65"/>
      <c r="D121" s="55">
        <v>0</v>
      </c>
      <c r="E121" s="56">
        <v>0</v>
      </c>
    </row>
    <row r="122" spans="2:5" ht="17.25" hidden="1">
      <c r="B122" s="61" t="s">
        <v>80</v>
      </c>
      <c r="C122" s="61"/>
      <c r="D122" s="52">
        <v>0</v>
      </c>
      <c r="E122" s="53">
        <v>0</v>
      </c>
    </row>
    <row r="123" spans="2:5" ht="17.25" hidden="1">
      <c r="B123" s="61"/>
      <c r="C123" s="61"/>
      <c r="D123" s="288"/>
      <c r="E123" s="298"/>
    </row>
    <row r="124" spans="2:5" ht="17.25" hidden="1">
      <c r="B124" s="69" t="s">
        <v>116</v>
      </c>
      <c r="C124" s="69"/>
      <c r="D124" s="287" t="s">
        <v>109</v>
      </c>
      <c r="E124" s="71">
        <v>0</v>
      </c>
    </row>
    <row r="125" spans="2:5" ht="17.25" hidden="1">
      <c r="B125" s="61" t="s">
        <v>110</v>
      </c>
      <c r="C125" s="61"/>
      <c r="D125" s="52">
        <v>0</v>
      </c>
      <c r="E125" s="53">
        <v>0</v>
      </c>
    </row>
    <row r="126" spans="2:5" ht="17.25" hidden="1">
      <c r="B126" s="61" t="s">
        <v>111</v>
      </c>
      <c r="C126" s="61"/>
      <c r="D126" s="52">
        <v>0</v>
      </c>
      <c r="E126" s="53">
        <v>0</v>
      </c>
    </row>
    <row r="127" spans="2:5" ht="17.25" hidden="1">
      <c r="B127" s="61" t="s">
        <v>111</v>
      </c>
      <c r="C127" s="61"/>
      <c r="D127" s="52">
        <v>0</v>
      </c>
      <c r="E127" s="53">
        <v>0</v>
      </c>
    </row>
    <row r="128" spans="2:5" ht="17.25" hidden="1">
      <c r="B128" s="61" t="s">
        <v>111</v>
      </c>
      <c r="C128" s="61"/>
      <c r="D128" s="52">
        <v>0</v>
      </c>
      <c r="E128" s="53">
        <v>0</v>
      </c>
    </row>
    <row r="129" spans="2:5" ht="17.25" hidden="1">
      <c r="B129" s="61" t="s">
        <v>112</v>
      </c>
      <c r="C129" s="61"/>
      <c r="D129" s="52">
        <v>0</v>
      </c>
      <c r="E129" s="53">
        <v>0</v>
      </c>
    </row>
    <row r="130" spans="2:5" ht="17.25" hidden="1">
      <c r="B130" s="61" t="s">
        <v>113</v>
      </c>
      <c r="C130" s="61"/>
      <c r="D130" s="52">
        <v>0</v>
      </c>
      <c r="E130" s="53">
        <v>0</v>
      </c>
    </row>
    <row r="131" spans="2:5" ht="17.25" hidden="1">
      <c r="B131" s="61" t="s">
        <v>114</v>
      </c>
      <c r="C131" s="61"/>
      <c r="D131" s="52">
        <v>0</v>
      </c>
      <c r="E131" s="53">
        <v>0</v>
      </c>
    </row>
    <row r="132" spans="2:5" ht="18" hidden="1" thickBot="1">
      <c r="B132" s="65" t="s">
        <v>115</v>
      </c>
      <c r="C132" s="65"/>
      <c r="D132" s="55">
        <v>0</v>
      </c>
      <c r="E132" s="56">
        <v>0</v>
      </c>
    </row>
    <row r="133" spans="2:5" ht="17.25" hidden="1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3608882530</v>
      </c>
    </row>
    <row r="136" spans="2:5" ht="17.25">
      <c r="B136" s="61" t="s">
        <v>110</v>
      </c>
      <c r="C136" s="61"/>
      <c r="D136" s="52">
        <v>50</v>
      </c>
      <c r="E136" s="53">
        <v>90222064</v>
      </c>
    </row>
    <row r="137" spans="2:5" ht="17.25">
      <c r="B137" s="61" t="s">
        <v>111</v>
      </c>
      <c r="C137" s="61"/>
      <c r="D137" s="52">
        <v>1</v>
      </c>
      <c r="E137" s="53">
        <v>1804441</v>
      </c>
    </row>
    <row r="138" spans="2:5" ht="17.25">
      <c r="B138" s="61" t="s">
        <v>111</v>
      </c>
      <c r="C138" s="61"/>
      <c r="D138" s="52">
        <v>0.4</v>
      </c>
      <c r="E138" s="53">
        <v>1133420</v>
      </c>
    </row>
    <row r="139" spans="2:5" ht="17.25">
      <c r="B139" s="61" t="s">
        <v>111</v>
      </c>
      <c r="C139" s="61"/>
      <c r="D139" s="52">
        <v>0.1</v>
      </c>
      <c r="E139" s="53">
        <v>283355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3608882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97052162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21653295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833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67087246</v>
      </c>
    </row>
    <row r="165" spans="2:5" ht="17.25">
      <c r="B165" s="61" t="s">
        <v>124</v>
      </c>
      <c r="C165" s="61"/>
      <c r="D165" s="52">
        <v>8</v>
      </c>
      <c r="E165" s="53">
        <v>536698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536698</v>
      </c>
    </row>
    <row r="168" spans="2:5" ht="17.25">
      <c r="B168" s="61"/>
      <c r="C168" s="61"/>
      <c r="D168" s="284"/>
      <c r="E168" s="295"/>
    </row>
    <row r="169" spans="2:5" ht="17.25">
      <c r="B169" s="74" t="s">
        <v>628</v>
      </c>
      <c r="C169" s="74"/>
      <c r="D169" s="284"/>
      <c r="E169" s="295"/>
    </row>
    <row r="170" spans="2:5" ht="17.25">
      <c r="B170" s="75">
        <v>250</v>
      </c>
      <c r="C170" s="76"/>
      <c r="D170" s="287" t="s">
        <v>109</v>
      </c>
      <c r="E170" s="71">
        <v>22680189</v>
      </c>
    </row>
    <row r="171" spans="2:5" ht="17.25">
      <c r="B171" s="61" t="s">
        <v>124</v>
      </c>
      <c r="C171" s="61"/>
      <c r="D171" s="52">
        <v>8</v>
      </c>
      <c r="E171" s="53">
        <v>181442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181442</v>
      </c>
    </row>
    <row r="174" spans="2:5" ht="17.25">
      <c r="B174" s="61"/>
      <c r="C174" s="61"/>
      <c r="D174" s="284"/>
      <c r="E174" s="295"/>
    </row>
    <row r="175" spans="2:5" ht="17.25">
      <c r="B175" s="74" t="s">
        <v>629</v>
      </c>
      <c r="C175" s="74"/>
      <c r="D175" s="284"/>
      <c r="E175" s="295"/>
    </row>
    <row r="176" spans="2:5" ht="17.25">
      <c r="B176" s="75">
        <v>202</v>
      </c>
      <c r="C176" s="76"/>
      <c r="D176" s="287" t="s">
        <v>109</v>
      </c>
      <c r="E176" s="71">
        <v>4038728</v>
      </c>
    </row>
    <row r="177" spans="2:5" ht="17.25">
      <c r="B177" s="61" t="s">
        <v>124</v>
      </c>
      <c r="C177" s="61"/>
      <c r="D177" s="52">
        <v>8</v>
      </c>
      <c r="E177" s="53">
        <v>32310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32310</v>
      </c>
    </row>
    <row r="180" spans="2:5" ht="17.25">
      <c r="B180" s="61"/>
      <c r="C180" s="61"/>
      <c r="D180" s="284"/>
      <c r="E180" s="295"/>
    </row>
    <row r="181" spans="2:5" ht="17.25">
      <c r="B181" s="74" t="s">
        <v>630</v>
      </c>
      <c r="C181" s="74"/>
      <c r="D181" s="284"/>
      <c r="E181" s="295"/>
    </row>
    <row r="182" spans="2:5" ht="17.25">
      <c r="B182" s="75">
        <v>151</v>
      </c>
      <c r="C182" s="76"/>
      <c r="D182" s="287" t="s">
        <v>109</v>
      </c>
      <c r="E182" s="71">
        <v>243438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94049601</v>
      </c>
    </row>
    <row r="230" spans="2:5" ht="17.25">
      <c r="B230" s="61" t="s">
        <v>124</v>
      </c>
      <c r="C230" s="61"/>
      <c r="D230" s="288"/>
      <c r="E230" s="53">
        <v>750450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750450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834</v>
      </c>
      <c r="C238" s="53">
        <v>3608882530</v>
      </c>
      <c r="D238" s="52">
        <v>0.34699999999999998</v>
      </c>
      <c r="E238" s="53">
        <v>1252282</v>
      </c>
    </row>
    <row r="239" spans="2:5" ht="17.25">
      <c r="B239" s="47" t="s">
        <v>835</v>
      </c>
      <c r="C239" s="53">
        <v>3608882530</v>
      </c>
      <c r="D239" s="52">
        <v>0.27500000000000002</v>
      </c>
      <c r="E239" s="53">
        <v>992443</v>
      </c>
    </row>
    <row r="240" spans="2:5" ht="17.25">
      <c r="B240" s="47" t="s">
        <v>836</v>
      </c>
      <c r="C240" s="53">
        <v>3608882530</v>
      </c>
      <c r="D240" s="52">
        <v>2</v>
      </c>
      <c r="E240" s="53">
        <v>7217765</v>
      </c>
    </row>
    <row r="241" spans="2:5" ht="17.25">
      <c r="B241" s="47" t="s">
        <v>837</v>
      </c>
      <c r="C241" s="53">
        <v>172948487</v>
      </c>
      <c r="D241" s="52">
        <v>3</v>
      </c>
      <c r="E241" s="53">
        <v>518845</v>
      </c>
    </row>
    <row r="242" spans="2:5" ht="17.25">
      <c r="B242" s="47" t="s">
        <v>838</v>
      </c>
      <c r="C242" s="53">
        <v>172363583</v>
      </c>
      <c r="D242" s="52">
        <v>3</v>
      </c>
      <c r="E242" s="53">
        <v>517091</v>
      </c>
    </row>
    <row r="243" spans="2:5" ht="17.25">
      <c r="B243" s="47" t="s">
        <v>839</v>
      </c>
      <c r="C243" s="53">
        <v>775332229</v>
      </c>
      <c r="D243" s="52">
        <v>3</v>
      </c>
      <c r="E243" s="53">
        <v>2325997</v>
      </c>
    </row>
    <row r="244" spans="2:5" ht="17.25">
      <c r="B244" s="47" t="s">
        <v>840</v>
      </c>
      <c r="C244" s="53">
        <v>1902732</v>
      </c>
      <c r="D244" s="52">
        <v>0</v>
      </c>
      <c r="E244" s="53">
        <v>0</v>
      </c>
    </row>
    <row r="245" spans="2:5" ht="17.25">
      <c r="B245" s="47" t="s">
        <v>841</v>
      </c>
      <c r="C245" s="53">
        <v>1902732</v>
      </c>
      <c r="D245" s="52">
        <v>0</v>
      </c>
      <c r="E245" s="53">
        <v>0</v>
      </c>
    </row>
    <row r="246" spans="2:5" ht="17.25">
      <c r="B246" s="47" t="s">
        <v>842</v>
      </c>
      <c r="C246" s="53">
        <v>1300403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12824423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43306590</v>
      </c>
    </row>
    <row r="276" spans="2:5" ht="17.25">
      <c r="B276" s="61" t="s">
        <v>130</v>
      </c>
      <c r="C276" s="61"/>
      <c r="D276" s="288"/>
      <c r="E276" s="53">
        <v>43306590</v>
      </c>
    </row>
    <row r="277" spans="2:5" ht="17.25">
      <c r="B277" s="61" t="s">
        <v>78</v>
      </c>
      <c r="C277" s="61"/>
      <c r="D277" s="288"/>
      <c r="E277" s="53">
        <v>21653295</v>
      </c>
    </row>
    <row r="278" spans="2:5" ht="17.25">
      <c r="B278" s="61" t="s">
        <v>131</v>
      </c>
      <c r="C278" s="61"/>
      <c r="D278" s="288"/>
      <c r="E278" s="53">
        <v>97052162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750450</v>
      </c>
    </row>
    <row r="281" spans="2:5" ht="18" thickBot="1">
      <c r="B281" s="65" t="s">
        <v>134</v>
      </c>
      <c r="C281" s="65"/>
      <c r="D281" s="291"/>
      <c r="E281" s="56">
        <v>12824423</v>
      </c>
    </row>
    <row r="282" spans="2:5" ht="18" thickBot="1">
      <c r="B282" s="57" t="s">
        <v>135</v>
      </c>
      <c r="C282" s="58"/>
      <c r="D282" s="289"/>
      <c r="E282" s="60">
        <v>218893510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0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708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292797049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3513565</v>
      </c>
    </row>
    <row r="9" spans="2:5" ht="18" thickBot="1">
      <c r="B9" s="57" t="s">
        <v>89</v>
      </c>
      <c r="C9" s="58"/>
      <c r="D9" s="59">
        <v>12</v>
      </c>
      <c r="E9" s="60">
        <v>3513565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1.708</v>
      </c>
      <c r="E14" s="53">
        <v>500000</v>
      </c>
    </row>
    <row r="15" spans="2:5" ht="17.25">
      <c r="B15" s="61" t="s">
        <v>93</v>
      </c>
      <c r="C15" s="61"/>
      <c r="D15" s="52">
        <v>0.154</v>
      </c>
      <c r="E15" s="53">
        <v>45000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10.138</v>
      </c>
      <c r="E25" s="53">
        <v>2968565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3513565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3513565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843</v>
      </c>
      <c r="C36" s="69"/>
      <c r="D36" s="287" t="s">
        <v>109</v>
      </c>
      <c r="E36" s="71">
        <v>292797049</v>
      </c>
    </row>
    <row r="37" spans="2:6" ht="17.25">
      <c r="B37" s="61" t="s">
        <v>110</v>
      </c>
      <c r="C37" s="61"/>
      <c r="D37" s="52">
        <v>25</v>
      </c>
      <c r="E37" s="53">
        <v>7319926</v>
      </c>
    </row>
    <row r="38" spans="2:6" ht="17.25">
      <c r="B38" s="61" t="s">
        <v>111</v>
      </c>
      <c r="C38" s="61"/>
      <c r="D38" s="52">
        <v>0.5</v>
      </c>
      <c r="E38" s="53">
        <v>146399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292797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7759122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292797049</v>
      </c>
    </row>
    <row r="136" spans="2:5" ht="17.25">
      <c r="B136" s="61" t="s">
        <v>110</v>
      </c>
      <c r="C136" s="61"/>
      <c r="D136" s="52">
        <v>25</v>
      </c>
      <c r="E136" s="53">
        <v>7319926</v>
      </c>
    </row>
    <row r="137" spans="2:5" ht="17.25">
      <c r="B137" s="61" t="s">
        <v>111</v>
      </c>
      <c r="C137" s="61"/>
      <c r="D137" s="52">
        <v>0.5</v>
      </c>
      <c r="E137" s="53">
        <v>146399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292797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7759122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1756782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844</v>
      </c>
      <c r="C163" s="74"/>
      <c r="D163" s="284"/>
      <c r="E163" s="295"/>
    </row>
    <row r="164" spans="2:5" ht="17.25">
      <c r="B164" s="75">
        <v>108</v>
      </c>
      <c r="C164" s="76"/>
      <c r="D164" s="287" t="s">
        <v>109</v>
      </c>
      <c r="E164" s="71">
        <v>8513485</v>
      </c>
    </row>
    <row r="165" spans="2:5" ht="17.25">
      <c r="B165" s="61" t="s">
        <v>124</v>
      </c>
      <c r="C165" s="61"/>
      <c r="D165" s="52">
        <v>8</v>
      </c>
      <c r="E165" s="53">
        <v>68108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68108</v>
      </c>
    </row>
    <row r="168" spans="2:5" ht="17.25">
      <c r="B168" s="61"/>
      <c r="C168" s="61"/>
      <c r="D168" s="284"/>
      <c r="E168" s="295"/>
    </row>
    <row r="169" spans="2:5" ht="17.25">
      <c r="B169" s="74" t="s">
        <v>845</v>
      </c>
      <c r="C169" s="74"/>
      <c r="D169" s="284"/>
      <c r="E169" s="295"/>
    </row>
    <row r="170" spans="2:5" ht="17.25">
      <c r="B170" s="75">
        <v>150</v>
      </c>
      <c r="C170" s="76"/>
      <c r="D170" s="287" t="s">
        <v>109</v>
      </c>
      <c r="E170" s="71">
        <v>7499985</v>
      </c>
    </row>
    <row r="171" spans="2:5" ht="17.25">
      <c r="B171" s="61" t="s">
        <v>124</v>
      </c>
      <c r="C171" s="61"/>
      <c r="D171" s="52">
        <v>8</v>
      </c>
      <c r="E171" s="53">
        <v>60000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60000</v>
      </c>
    </row>
    <row r="174" spans="2:5" ht="17.25">
      <c r="B174" s="61"/>
      <c r="C174" s="61"/>
      <c r="D174" s="284"/>
      <c r="E174" s="295"/>
    </row>
    <row r="175" spans="2:5" ht="17.25">
      <c r="B175" s="74" t="s">
        <v>846</v>
      </c>
      <c r="C175" s="74"/>
      <c r="D175" s="284"/>
      <c r="E175" s="295"/>
    </row>
    <row r="176" spans="2:5" ht="17.25">
      <c r="B176" s="75">
        <v>151</v>
      </c>
      <c r="C176" s="76"/>
      <c r="D176" s="287" t="s">
        <v>109</v>
      </c>
      <c r="E176" s="71">
        <v>8622351</v>
      </c>
    </row>
    <row r="177" spans="2:5" ht="17.25">
      <c r="B177" s="61" t="s">
        <v>124</v>
      </c>
      <c r="C177" s="61"/>
      <c r="D177" s="52">
        <v>8</v>
      </c>
      <c r="E177" s="53">
        <v>68979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68979</v>
      </c>
    </row>
    <row r="180" spans="2:5" ht="17.25">
      <c r="B180" s="61"/>
      <c r="C180" s="61"/>
      <c r="D180" s="284"/>
      <c r="E180" s="295"/>
    </row>
    <row r="181" spans="2:5" ht="17.25">
      <c r="B181" s="74" t="s">
        <v>847</v>
      </c>
      <c r="C181" s="74"/>
      <c r="D181" s="284"/>
      <c r="E181" s="295"/>
    </row>
    <row r="182" spans="2:5" ht="17.25">
      <c r="B182" s="75">
        <v>152</v>
      </c>
      <c r="C182" s="76"/>
      <c r="D182" s="287" t="s">
        <v>109</v>
      </c>
      <c r="E182" s="71">
        <v>15904726</v>
      </c>
    </row>
    <row r="183" spans="2:5" ht="17.25">
      <c r="B183" s="61" t="s">
        <v>124</v>
      </c>
      <c r="C183" s="61"/>
      <c r="D183" s="52">
        <v>8</v>
      </c>
      <c r="E183" s="53">
        <v>127238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127238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40540547</v>
      </c>
    </row>
    <row r="230" spans="2:5" ht="17.25">
      <c r="B230" s="61" t="s">
        <v>124</v>
      </c>
      <c r="C230" s="61"/>
      <c r="D230" s="288"/>
      <c r="E230" s="53">
        <v>324325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324325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848</v>
      </c>
      <c r="C238" s="53">
        <v>776749</v>
      </c>
      <c r="D238" s="52">
        <v>0</v>
      </c>
      <c r="E238" s="53">
        <v>0</v>
      </c>
    </row>
    <row r="239" spans="2:5" ht="17.25">
      <c r="B239" s="47" t="s">
        <v>849</v>
      </c>
      <c r="C239" s="53">
        <v>139075</v>
      </c>
      <c r="D239" s="52">
        <v>0</v>
      </c>
      <c r="E239" s="53">
        <v>0</v>
      </c>
    </row>
    <row r="240" spans="2:5" ht="17.25">
      <c r="B240" s="47" t="s">
        <v>850</v>
      </c>
      <c r="C240" s="53">
        <v>313128</v>
      </c>
      <c r="D240" s="52">
        <v>0</v>
      </c>
      <c r="E240" s="53">
        <v>0</v>
      </c>
    </row>
    <row r="241" spans="2:5" ht="17.25">
      <c r="B241" s="47" t="s">
        <v>851</v>
      </c>
      <c r="C241" s="53">
        <v>2629399</v>
      </c>
      <c r="D241" s="52">
        <v>0</v>
      </c>
      <c r="E241" s="53">
        <v>0</v>
      </c>
    </row>
    <row r="242" spans="2:5" ht="17.25">
      <c r="B242" s="47" t="s">
        <v>852</v>
      </c>
      <c r="C242" s="53">
        <v>381491</v>
      </c>
      <c r="D242" s="52">
        <v>0</v>
      </c>
      <c r="E242" s="53">
        <v>0</v>
      </c>
    </row>
    <row r="243" spans="2:5" ht="17.25">
      <c r="B243" s="47" t="s">
        <v>853</v>
      </c>
      <c r="C243" s="53">
        <v>0</v>
      </c>
      <c r="D243" s="52">
        <v>0</v>
      </c>
      <c r="E243" s="53">
        <v>0</v>
      </c>
    </row>
    <row r="244" spans="2:5" ht="17.25">
      <c r="B244" s="47" t="s">
        <v>854</v>
      </c>
      <c r="C244" s="53">
        <v>627484</v>
      </c>
      <c r="D244" s="52">
        <v>0</v>
      </c>
      <c r="E244" s="53">
        <v>0</v>
      </c>
    </row>
    <row r="245" spans="2:5" ht="17.25">
      <c r="B245" s="47" t="s">
        <v>855</v>
      </c>
      <c r="C245" s="53">
        <v>96016</v>
      </c>
      <c r="D245" s="52">
        <v>0</v>
      </c>
      <c r="E245" s="53">
        <v>0</v>
      </c>
    </row>
    <row r="246" spans="2:5" ht="17.25">
      <c r="B246" s="47" t="s">
        <v>856</v>
      </c>
      <c r="C246" s="53">
        <v>292797049</v>
      </c>
      <c r="D246" s="52">
        <v>0</v>
      </c>
      <c r="E246" s="53">
        <v>0</v>
      </c>
    </row>
    <row r="247" spans="2:5" ht="17.25">
      <c r="B247" s="47" t="s">
        <v>857</v>
      </c>
      <c r="C247" s="53">
        <v>292797049</v>
      </c>
      <c r="D247" s="52">
        <v>3</v>
      </c>
      <c r="E247" s="53">
        <v>878391</v>
      </c>
    </row>
    <row r="248" spans="2:5" ht="17.25">
      <c r="B248" s="47" t="s">
        <v>858</v>
      </c>
      <c r="C248" s="53">
        <v>292797049</v>
      </c>
      <c r="D248" s="52">
        <v>1</v>
      </c>
      <c r="E248" s="53">
        <v>292797</v>
      </c>
    </row>
    <row r="249" spans="2:5" ht="17.25">
      <c r="B249" s="47" t="s">
        <v>859</v>
      </c>
      <c r="C249" s="53">
        <v>292797049</v>
      </c>
      <c r="D249" s="52">
        <v>1</v>
      </c>
      <c r="E249" s="53">
        <v>292797</v>
      </c>
    </row>
    <row r="250" spans="2:5" ht="17.25">
      <c r="B250" s="47" t="s">
        <v>586</v>
      </c>
      <c r="C250" s="53">
        <v>292797049</v>
      </c>
      <c r="D250" s="52">
        <v>2</v>
      </c>
      <c r="E250" s="53">
        <v>585594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2049579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3513565</v>
      </c>
    </row>
    <row r="276" spans="2:5" ht="17.25">
      <c r="B276" s="61" t="s">
        <v>130</v>
      </c>
      <c r="C276" s="61"/>
      <c r="D276" s="288"/>
      <c r="E276" s="53">
        <v>3513565</v>
      </c>
    </row>
    <row r="277" spans="2:5" ht="17.25">
      <c r="B277" s="61" t="s">
        <v>78</v>
      </c>
      <c r="C277" s="61"/>
      <c r="D277" s="288"/>
      <c r="E277" s="53">
        <v>1756782</v>
      </c>
    </row>
    <row r="278" spans="2:5" ht="17.25">
      <c r="B278" s="61" t="s">
        <v>131</v>
      </c>
      <c r="C278" s="61"/>
      <c r="D278" s="288"/>
      <c r="E278" s="53">
        <v>7759122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324325</v>
      </c>
    </row>
    <row r="281" spans="2:5" ht="18" thickBot="1">
      <c r="B281" s="65" t="s">
        <v>134</v>
      </c>
      <c r="C281" s="65"/>
      <c r="D281" s="291"/>
      <c r="E281" s="56">
        <v>2049579</v>
      </c>
    </row>
    <row r="282" spans="2:5" ht="18" thickBot="1">
      <c r="B282" s="57" t="s">
        <v>135</v>
      </c>
      <c r="C282" s="58"/>
      <c r="D282" s="289"/>
      <c r="E282" s="60">
        <v>18916938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1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442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729810318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8757724</v>
      </c>
    </row>
    <row r="9" spans="2:5" ht="18" thickBot="1">
      <c r="B9" s="57" t="s">
        <v>89</v>
      </c>
      <c r="C9" s="58"/>
      <c r="D9" s="59">
        <v>12</v>
      </c>
      <c r="E9" s="60">
        <v>8757724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1.258</v>
      </c>
      <c r="E14" s="53">
        <v>918101</v>
      </c>
    </row>
    <row r="15" spans="2:5" ht="17.25">
      <c r="B15" s="61" t="s">
        <v>93</v>
      </c>
      <c r="C15" s="61"/>
      <c r="D15" s="52">
        <v>0.309</v>
      </c>
      <c r="E15" s="53">
        <v>225511</v>
      </c>
    </row>
    <row r="16" spans="2:5" ht="17.25">
      <c r="B16" s="61" t="s">
        <v>94</v>
      </c>
      <c r="C16" s="61"/>
      <c r="D16" s="52">
        <v>1.05</v>
      </c>
      <c r="E16" s="53">
        <v>766301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0.187</v>
      </c>
      <c r="E22" s="53">
        <v>136475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9.1959999999999997</v>
      </c>
      <c r="E25" s="53">
        <v>6711336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8757724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8757724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860</v>
      </c>
      <c r="C36" s="69"/>
      <c r="D36" s="287" t="s">
        <v>109</v>
      </c>
      <c r="E36" s="71">
        <v>245812737</v>
      </c>
    </row>
    <row r="37" spans="2:6" ht="17.25">
      <c r="B37" s="61" t="s">
        <v>110</v>
      </c>
      <c r="C37" s="61"/>
      <c r="D37" s="52">
        <v>25</v>
      </c>
      <c r="E37" s="53">
        <v>6145318</v>
      </c>
    </row>
    <row r="38" spans="2:6" ht="17.25">
      <c r="B38" s="61" t="s">
        <v>111</v>
      </c>
      <c r="C38" s="61"/>
      <c r="D38" s="52">
        <v>0.5</v>
      </c>
      <c r="E38" s="53">
        <v>122906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245813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6514037</v>
      </c>
    </row>
    <row r="46" spans="2:6" ht="17.25">
      <c r="B46" s="61"/>
      <c r="C46" s="61"/>
      <c r="D46" s="284"/>
      <c r="E46" s="295"/>
    </row>
    <row r="47" spans="2:6" ht="17.25">
      <c r="B47" s="69" t="s">
        <v>861</v>
      </c>
      <c r="C47" s="69"/>
      <c r="D47" s="287" t="s">
        <v>109</v>
      </c>
      <c r="E47" s="71">
        <v>83163279</v>
      </c>
    </row>
    <row r="48" spans="2:6" ht="17.25">
      <c r="B48" s="61" t="s">
        <v>110</v>
      </c>
      <c r="C48" s="61"/>
      <c r="D48" s="52">
        <v>25</v>
      </c>
      <c r="E48" s="53">
        <v>2079082</v>
      </c>
    </row>
    <row r="49" spans="2:5" ht="17.25">
      <c r="B49" s="61" t="s">
        <v>111</v>
      </c>
      <c r="C49" s="61"/>
      <c r="D49" s="52">
        <v>0.5</v>
      </c>
      <c r="E49" s="53">
        <v>41582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2</v>
      </c>
      <c r="E52" s="53">
        <v>166327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83163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28.5</v>
      </c>
      <c r="E56" s="53">
        <v>2370154</v>
      </c>
    </row>
    <row r="57" spans="2:5" ht="17.25">
      <c r="B57" s="61"/>
      <c r="C57" s="61"/>
      <c r="D57" s="288"/>
      <c r="E57" s="298"/>
    </row>
    <row r="58" spans="2:5" ht="17.25">
      <c r="B58" s="69" t="s">
        <v>862</v>
      </c>
      <c r="C58" s="69"/>
      <c r="D58" s="287" t="s">
        <v>109</v>
      </c>
      <c r="E58" s="71">
        <v>32212186</v>
      </c>
    </row>
    <row r="59" spans="2:5" ht="17.25">
      <c r="B59" s="61" t="s">
        <v>110</v>
      </c>
      <c r="C59" s="61"/>
      <c r="D59" s="52">
        <v>25</v>
      </c>
      <c r="E59" s="53">
        <v>805305</v>
      </c>
    </row>
    <row r="60" spans="2:5" ht="17.25">
      <c r="B60" s="61" t="s">
        <v>111</v>
      </c>
      <c r="C60" s="61"/>
      <c r="D60" s="52">
        <v>0.5</v>
      </c>
      <c r="E60" s="53">
        <v>16106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32212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26.5</v>
      </c>
      <c r="E67" s="53">
        <v>853623</v>
      </c>
    </row>
    <row r="68" spans="2:5" ht="17.25">
      <c r="B68" s="61"/>
      <c r="C68" s="61"/>
      <c r="D68" s="284"/>
      <c r="E68" s="295"/>
    </row>
    <row r="69" spans="2:5" ht="17.25">
      <c r="B69" s="69" t="s">
        <v>863</v>
      </c>
      <c r="C69" s="69"/>
      <c r="D69" s="287" t="s">
        <v>109</v>
      </c>
      <c r="E69" s="71">
        <v>7938163</v>
      </c>
    </row>
    <row r="70" spans="2:5" ht="17.25">
      <c r="B70" s="61" t="s">
        <v>110</v>
      </c>
      <c r="C70" s="61"/>
      <c r="D70" s="52">
        <v>25</v>
      </c>
      <c r="E70" s="53">
        <v>198454</v>
      </c>
    </row>
    <row r="71" spans="2:5" ht="17.25">
      <c r="B71" s="61" t="s">
        <v>111</v>
      </c>
      <c r="C71" s="61"/>
      <c r="D71" s="52">
        <v>0.5</v>
      </c>
      <c r="E71" s="53">
        <v>3969</v>
      </c>
    </row>
    <row r="72" spans="2:5" ht="17.25">
      <c r="B72" s="61" t="s">
        <v>111</v>
      </c>
      <c r="C72" s="61"/>
      <c r="D72" s="52">
        <v>0.5</v>
      </c>
      <c r="E72" s="53">
        <v>3969</v>
      </c>
    </row>
    <row r="73" spans="2:5" ht="17.25">
      <c r="B73" s="61" t="s">
        <v>111</v>
      </c>
      <c r="C73" s="61"/>
      <c r="D73" s="52">
        <v>0.5</v>
      </c>
      <c r="E73" s="53">
        <v>3969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1</v>
      </c>
      <c r="E76" s="53">
        <v>7938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27.5</v>
      </c>
      <c r="E78" s="53">
        <v>218299</v>
      </c>
    </row>
    <row r="79" spans="2:5" ht="17.25">
      <c r="B79" s="61"/>
      <c r="C79" s="61"/>
      <c r="D79" s="284"/>
      <c r="E79" s="295"/>
    </row>
    <row r="80" spans="2:5" ht="17.25">
      <c r="B80" s="69" t="s">
        <v>864</v>
      </c>
      <c r="C80" s="69"/>
      <c r="D80" s="287" t="s">
        <v>109</v>
      </c>
      <c r="E80" s="71">
        <v>14033858</v>
      </c>
    </row>
    <row r="81" spans="2:5" ht="17.25">
      <c r="B81" s="61" t="s">
        <v>110</v>
      </c>
      <c r="C81" s="61"/>
      <c r="D81" s="52">
        <v>25</v>
      </c>
      <c r="E81" s="53">
        <v>350846</v>
      </c>
    </row>
    <row r="82" spans="2:5" ht="17.25">
      <c r="B82" s="61" t="s">
        <v>111</v>
      </c>
      <c r="C82" s="61"/>
      <c r="D82" s="52">
        <v>0.5</v>
      </c>
      <c r="E82" s="53">
        <v>7017</v>
      </c>
    </row>
    <row r="83" spans="2:5" ht="17.25">
      <c r="B83" s="61" t="s">
        <v>111</v>
      </c>
      <c r="C83" s="61"/>
      <c r="D83" s="52">
        <v>0.5</v>
      </c>
      <c r="E83" s="53">
        <v>7017</v>
      </c>
    </row>
    <row r="84" spans="2:5" ht="17.25">
      <c r="B84" s="61" t="s">
        <v>111</v>
      </c>
      <c r="C84" s="61"/>
      <c r="D84" s="52">
        <v>0.5</v>
      </c>
      <c r="E84" s="53">
        <v>7017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1</v>
      </c>
      <c r="E87" s="53">
        <v>14034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27.5</v>
      </c>
      <c r="E89" s="53">
        <v>385931</v>
      </c>
    </row>
    <row r="90" spans="2:5" ht="17.25">
      <c r="B90" s="61"/>
      <c r="C90" s="61"/>
      <c r="D90" s="288"/>
      <c r="E90" s="298"/>
    </row>
    <row r="91" spans="2:5" ht="17.25">
      <c r="B91" s="69" t="s">
        <v>865</v>
      </c>
      <c r="C91" s="69"/>
      <c r="D91" s="287" t="s">
        <v>109</v>
      </c>
      <c r="E91" s="71">
        <v>118925142</v>
      </c>
    </row>
    <row r="92" spans="2:5" ht="17.25">
      <c r="B92" s="61" t="s">
        <v>110</v>
      </c>
      <c r="C92" s="61"/>
      <c r="D92" s="52">
        <v>25</v>
      </c>
      <c r="E92" s="53">
        <v>2973129</v>
      </c>
    </row>
    <row r="93" spans="2:5" ht="17.25">
      <c r="B93" s="61" t="s">
        <v>111</v>
      </c>
      <c r="C93" s="61"/>
      <c r="D93" s="52">
        <v>0.1</v>
      </c>
      <c r="E93" s="53">
        <v>11893</v>
      </c>
    </row>
    <row r="94" spans="2:5" ht="17.25">
      <c r="B94" s="61" t="s">
        <v>111</v>
      </c>
      <c r="C94" s="61"/>
      <c r="D94" s="52">
        <v>0.5</v>
      </c>
      <c r="E94" s="53">
        <v>59463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1</v>
      </c>
      <c r="E98" s="53">
        <v>118925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26.6</v>
      </c>
      <c r="E100" s="53">
        <v>3163410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221356149</v>
      </c>
    </row>
    <row r="103" spans="2:5" ht="17.25">
      <c r="B103" s="61" t="s">
        <v>110</v>
      </c>
      <c r="C103" s="61"/>
      <c r="D103" s="52">
        <v>25</v>
      </c>
      <c r="E103" s="53">
        <v>5533904</v>
      </c>
    </row>
    <row r="104" spans="2:5" ht="17.25">
      <c r="B104" s="61" t="s">
        <v>111</v>
      </c>
      <c r="C104" s="61"/>
      <c r="D104" s="52">
        <v>0.5</v>
      </c>
      <c r="E104" s="53">
        <v>110678</v>
      </c>
    </row>
    <row r="105" spans="2:5" ht="17.25">
      <c r="B105" s="61" t="s">
        <v>111</v>
      </c>
      <c r="C105" s="61"/>
      <c r="D105" s="52">
        <v>0.25</v>
      </c>
      <c r="E105" s="53">
        <v>55339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1</v>
      </c>
      <c r="E109" s="53">
        <v>221356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26.75</v>
      </c>
      <c r="E111" s="53">
        <v>5921277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6368804</v>
      </c>
    </row>
    <row r="114" spans="2:5" ht="17.25">
      <c r="B114" s="61" t="s">
        <v>110</v>
      </c>
      <c r="C114" s="61"/>
      <c r="D114" s="52">
        <v>25</v>
      </c>
      <c r="E114" s="53">
        <v>159220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1</v>
      </c>
      <c r="E120" s="53">
        <v>6369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26</v>
      </c>
      <c r="E122" s="53">
        <v>165589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729810318</v>
      </c>
    </row>
    <row r="136" spans="2:5" ht="17.25">
      <c r="B136" s="61" t="s">
        <v>110</v>
      </c>
      <c r="C136" s="61"/>
      <c r="D136" s="52">
        <v>200</v>
      </c>
      <c r="E136" s="53">
        <v>18245258</v>
      </c>
    </row>
    <row r="137" spans="2:5" ht="17.25">
      <c r="B137" s="61" t="s">
        <v>111</v>
      </c>
      <c r="C137" s="61"/>
      <c r="D137" s="52">
        <v>3.1</v>
      </c>
      <c r="E137" s="53">
        <v>314151</v>
      </c>
    </row>
    <row r="138" spans="2:5" ht="17.25">
      <c r="B138" s="61" t="s">
        <v>111</v>
      </c>
      <c r="C138" s="61"/>
      <c r="D138" s="52">
        <v>1.75</v>
      </c>
      <c r="E138" s="53">
        <v>125788</v>
      </c>
    </row>
    <row r="139" spans="2:5" ht="17.25">
      <c r="B139" s="61" t="s">
        <v>111</v>
      </c>
      <c r="C139" s="61"/>
      <c r="D139" s="52">
        <v>1</v>
      </c>
      <c r="E139" s="53">
        <v>10986</v>
      </c>
    </row>
    <row r="140" spans="2:5" ht="18" customHeight="1">
      <c r="B140" s="61" t="s">
        <v>112</v>
      </c>
      <c r="C140" s="61"/>
      <c r="D140" s="52">
        <v>2</v>
      </c>
      <c r="E140" s="53">
        <v>166327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8</v>
      </c>
      <c r="E142" s="53">
        <v>729810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19592320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4378862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729810318</v>
      </c>
    </row>
    <row r="151" spans="2:5" ht="17.25">
      <c r="B151" s="61" t="s">
        <v>119</v>
      </c>
      <c r="C151" s="61"/>
      <c r="D151" s="52">
        <v>4</v>
      </c>
      <c r="E151" s="53">
        <v>2919241</v>
      </c>
    </row>
    <row r="152" spans="2:5" ht="17.25">
      <c r="B152" s="61" t="s">
        <v>120</v>
      </c>
      <c r="C152" s="61"/>
      <c r="D152" s="52">
        <v>1</v>
      </c>
      <c r="E152" s="53">
        <v>729810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0.5</v>
      </c>
      <c r="E154" s="53">
        <v>364905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5.5</v>
      </c>
      <c r="E158" s="60">
        <v>4013956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866</v>
      </c>
      <c r="C163" s="74"/>
      <c r="D163" s="284"/>
      <c r="E163" s="295"/>
    </row>
    <row r="164" spans="2:5" ht="17.25">
      <c r="B164" s="75">
        <v>250</v>
      </c>
      <c r="C164" s="76"/>
      <c r="D164" s="287" t="s">
        <v>109</v>
      </c>
      <c r="E164" s="71">
        <v>18589592</v>
      </c>
    </row>
    <row r="165" spans="2:5" ht="17.25">
      <c r="B165" s="61" t="s">
        <v>124</v>
      </c>
      <c r="C165" s="61"/>
      <c r="D165" s="52">
        <v>5</v>
      </c>
      <c r="E165" s="53">
        <v>92948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5</v>
      </c>
      <c r="E167" s="53">
        <v>92948</v>
      </c>
    </row>
    <row r="168" spans="2:5" ht="17.25">
      <c r="B168" s="61"/>
      <c r="C168" s="61"/>
      <c r="D168" s="284"/>
      <c r="E168" s="295"/>
    </row>
    <row r="169" spans="2:5" ht="17.25">
      <c r="B169" s="74" t="s">
        <v>867</v>
      </c>
      <c r="C169" s="74"/>
      <c r="D169" s="284"/>
      <c r="E169" s="295"/>
    </row>
    <row r="170" spans="2:5" ht="17.25">
      <c r="B170" s="75">
        <v>150</v>
      </c>
      <c r="C170" s="76"/>
      <c r="D170" s="287" t="s">
        <v>109</v>
      </c>
      <c r="E170" s="71">
        <v>3464364</v>
      </c>
    </row>
    <row r="171" spans="2:5" ht="17.25">
      <c r="B171" s="61" t="s">
        <v>124</v>
      </c>
      <c r="C171" s="61"/>
      <c r="D171" s="52">
        <v>8</v>
      </c>
      <c r="E171" s="53">
        <v>27715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27715</v>
      </c>
    </row>
    <row r="174" spans="2:5" ht="17.25">
      <c r="B174" s="61"/>
      <c r="C174" s="61"/>
      <c r="D174" s="284"/>
      <c r="E174" s="295"/>
    </row>
    <row r="175" spans="2:5" ht="17.25">
      <c r="B175" s="74" t="s">
        <v>868</v>
      </c>
      <c r="C175" s="74"/>
      <c r="D175" s="284"/>
      <c r="E175" s="295"/>
    </row>
    <row r="176" spans="2:5" ht="17.25">
      <c r="B176" s="75">
        <v>151</v>
      </c>
      <c r="C176" s="76"/>
      <c r="D176" s="287" t="s">
        <v>109</v>
      </c>
      <c r="E176" s="71">
        <v>101879507</v>
      </c>
    </row>
    <row r="177" spans="2:5" ht="17.25">
      <c r="B177" s="61" t="s">
        <v>124</v>
      </c>
      <c r="C177" s="61"/>
      <c r="D177" s="52">
        <v>8</v>
      </c>
      <c r="E177" s="53">
        <v>815036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815036</v>
      </c>
    </row>
    <row r="180" spans="2:5" ht="17.25">
      <c r="B180" s="61"/>
      <c r="C180" s="61"/>
      <c r="D180" s="284"/>
      <c r="E180" s="295"/>
    </row>
    <row r="181" spans="2:5" ht="17.25">
      <c r="B181" s="74" t="s">
        <v>869</v>
      </c>
      <c r="C181" s="74"/>
      <c r="D181" s="284"/>
      <c r="E181" s="295"/>
    </row>
    <row r="182" spans="2:5" ht="17.25">
      <c r="B182" s="75">
        <v>650</v>
      </c>
      <c r="C182" s="76"/>
      <c r="D182" s="287" t="s">
        <v>109</v>
      </c>
      <c r="E182" s="71">
        <v>1073227</v>
      </c>
    </row>
    <row r="183" spans="2:5" ht="17.25">
      <c r="B183" s="61" t="s">
        <v>124</v>
      </c>
      <c r="C183" s="61"/>
      <c r="D183" s="52">
        <v>8</v>
      </c>
      <c r="E183" s="53">
        <v>8586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8586</v>
      </c>
    </row>
    <row r="186" spans="2:5" ht="17.25">
      <c r="B186" s="61"/>
      <c r="C186" s="61"/>
      <c r="D186" s="284"/>
      <c r="E186" s="295"/>
    </row>
    <row r="187" spans="2:5" ht="17.25">
      <c r="B187" s="74" t="s">
        <v>870</v>
      </c>
      <c r="C187" s="74"/>
      <c r="D187" s="284"/>
      <c r="E187" s="295"/>
    </row>
    <row r="188" spans="2:5" ht="17.25">
      <c r="B188" s="75">
        <v>2550</v>
      </c>
      <c r="C188" s="76"/>
      <c r="D188" s="287" t="s">
        <v>109</v>
      </c>
      <c r="E188" s="71">
        <v>107476495</v>
      </c>
    </row>
    <row r="189" spans="2:5" ht="17.25">
      <c r="B189" s="61" t="s">
        <v>124</v>
      </c>
      <c r="C189" s="61"/>
      <c r="D189" s="52">
        <v>5</v>
      </c>
      <c r="E189" s="53">
        <v>537382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5</v>
      </c>
      <c r="E191" s="53">
        <v>537382</v>
      </c>
    </row>
    <row r="192" spans="2:5" ht="17.25">
      <c r="B192" s="61"/>
      <c r="C192" s="61"/>
      <c r="D192" s="284"/>
      <c r="E192" s="295"/>
    </row>
    <row r="193" spans="2:5" ht="17.25">
      <c r="B193" s="74" t="s">
        <v>871</v>
      </c>
      <c r="C193" s="74"/>
      <c r="D193" s="284"/>
      <c r="E193" s="295"/>
    </row>
    <row r="194" spans="2:5" ht="17.25">
      <c r="B194" s="75">
        <v>2450</v>
      </c>
      <c r="C194" s="76"/>
      <c r="D194" s="287" t="s">
        <v>109</v>
      </c>
      <c r="E194" s="71">
        <v>4553207</v>
      </c>
    </row>
    <row r="195" spans="2:5" ht="17.25">
      <c r="B195" s="61" t="s">
        <v>124</v>
      </c>
      <c r="C195" s="61"/>
      <c r="D195" s="52">
        <v>8</v>
      </c>
      <c r="E195" s="53">
        <v>36426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36426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237036392</v>
      </c>
    </row>
    <row r="230" spans="2:5" ht="17.25">
      <c r="B230" s="61" t="s">
        <v>124</v>
      </c>
      <c r="C230" s="61"/>
      <c r="D230" s="61"/>
      <c r="E230" s="53">
        <v>1518093</v>
      </c>
    </row>
    <row r="231" spans="2:5" ht="18" thickBot="1">
      <c r="B231" s="65" t="s">
        <v>115</v>
      </c>
      <c r="C231" s="65"/>
      <c r="D231" s="65"/>
      <c r="E231" s="55">
        <v>0</v>
      </c>
    </row>
    <row r="232" spans="2:5" ht="18" thickBot="1">
      <c r="B232" s="57" t="s">
        <v>203</v>
      </c>
      <c r="C232" s="58"/>
      <c r="D232" s="58"/>
      <c r="E232" s="77">
        <v>1518093</v>
      </c>
    </row>
    <row r="233" spans="2:5" ht="17.25">
      <c r="B233" s="61"/>
      <c r="C233" s="61"/>
      <c r="D233" s="61"/>
      <c r="E233" s="47"/>
    </row>
    <row r="234" spans="2:5" ht="17.25">
      <c r="B234" s="61"/>
      <c r="C234" s="61"/>
      <c r="D234" s="61"/>
      <c r="E234" s="47"/>
    </row>
    <row r="235" spans="2:5" ht="17.25">
      <c r="B235" s="61"/>
      <c r="C235" s="61"/>
      <c r="D235" s="61"/>
      <c r="E235" s="47"/>
    </row>
    <row r="236" spans="2:5" ht="17.25">
      <c r="B236" s="68" t="s">
        <v>125</v>
      </c>
      <c r="C236" s="68"/>
      <c r="D236" s="48"/>
      <c r="E236" s="360"/>
    </row>
    <row r="237" spans="2:5" ht="17.25">
      <c r="B237" s="50" t="s">
        <v>126</v>
      </c>
      <c r="C237" s="64" t="s">
        <v>127</v>
      </c>
      <c r="D237" s="64" t="s">
        <v>81</v>
      </c>
      <c r="E237" s="361" t="s">
        <v>82</v>
      </c>
    </row>
    <row r="238" spans="2:5" ht="17.25">
      <c r="B238" s="47" t="s">
        <v>872</v>
      </c>
      <c r="C238" s="53">
        <v>74466302</v>
      </c>
      <c r="D238" s="53">
        <v>3</v>
      </c>
      <c r="E238" s="53">
        <v>223399</v>
      </c>
    </row>
    <row r="239" spans="2:5" ht="17.25">
      <c r="B239" s="47" t="s">
        <v>873</v>
      </c>
      <c r="C239" s="53">
        <v>366331695</v>
      </c>
      <c r="D239" s="53">
        <v>3</v>
      </c>
      <c r="E239" s="53">
        <v>1098995</v>
      </c>
    </row>
    <row r="240" spans="2:5" ht="17.25">
      <c r="B240" s="47" t="s">
        <v>874</v>
      </c>
      <c r="C240" s="53">
        <v>166624562</v>
      </c>
      <c r="D240" s="53">
        <v>3</v>
      </c>
      <c r="E240" s="53">
        <v>499874</v>
      </c>
    </row>
    <row r="241" spans="2:5" ht="17.25">
      <c r="B241" s="47" t="s">
        <v>875</v>
      </c>
      <c r="C241" s="53">
        <v>11417454</v>
      </c>
      <c r="D241" s="53">
        <v>3</v>
      </c>
      <c r="E241" s="53">
        <v>34252</v>
      </c>
    </row>
    <row r="242" spans="2:5" ht="17.25">
      <c r="B242" s="47" t="s">
        <v>876</v>
      </c>
      <c r="C242" s="53">
        <v>74466302</v>
      </c>
      <c r="D242" s="53">
        <v>2.4039999999999999</v>
      </c>
      <c r="E242" s="53">
        <v>179017</v>
      </c>
    </row>
    <row r="243" spans="2:5" ht="17.25">
      <c r="B243" s="47" t="s">
        <v>877</v>
      </c>
      <c r="C243" s="53">
        <v>274637434</v>
      </c>
      <c r="D243" s="53">
        <v>1.675</v>
      </c>
      <c r="E243" s="53">
        <v>460018</v>
      </c>
    </row>
    <row r="244" spans="2:5" ht="17.25">
      <c r="B244" s="47" t="s">
        <v>878</v>
      </c>
      <c r="C244" s="53">
        <v>104224847</v>
      </c>
      <c r="D244" s="53">
        <v>3</v>
      </c>
      <c r="E244" s="53">
        <v>312675</v>
      </c>
    </row>
    <row r="245" spans="2:5" ht="17.25">
      <c r="B245" s="47" t="s">
        <v>879</v>
      </c>
      <c r="C245" s="53">
        <v>267766789</v>
      </c>
      <c r="D245" s="53">
        <v>1</v>
      </c>
      <c r="E245" s="53">
        <v>267767</v>
      </c>
    </row>
    <row r="246" spans="2:5" ht="17.25">
      <c r="B246" s="47" t="s">
        <v>880</v>
      </c>
      <c r="C246" s="53">
        <v>87443167</v>
      </c>
      <c r="D246" s="53">
        <v>1</v>
      </c>
      <c r="E246" s="53">
        <v>87443</v>
      </c>
    </row>
    <row r="247" spans="2:5" ht="17.25">
      <c r="B247" s="47" t="s">
        <v>881</v>
      </c>
      <c r="C247" s="53">
        <v>374600362</v>
      </c>
      <c r="D247" s="53">
        <v>1</v>
      </c>
      <c r="E247" s="53">
        <v>374600</v>
      </c>
    </row>
    <row r="248" spans="2:5" ht="17.25">
      <c r="B248" s="47" t="s">
        <v>882</v>
      </c>
      <c r="C248" s="53">
        <v>600544</v>
      </c>
      <c r="D248" s="53">
        <v>7.9989999999999997</v>
      </c>
      <c r="E248" s="53">
        <v>4804</v>
      </c>
    </row>
    <row r="249" spans="2:5" ht="17.25">
      <c r="B249" s="47" t="s">
        <v>883</v>
      </c>
      <c r="C249" s="53">
        <v>104224847</v>
      </c>
      <c r="D249" s="53">
        <v>1.5</v>
      </c>
      <c r="E249" s="53">
        <v>156337</v>
      </c>
    </row>
    <row r="250" spans="2:5" ht="17.25">
      <c r="B250" s="47" t="s">
        <v>884</v>
      </c>
      <c r="C250" s="53">
        <v>221356149</v>
      </c>
      <c r="D250" s="53">
        <v>2</v>
      </c>
      <c r="E250" s="53">
        <v>442712</v>
      </c>
    </row>
    <row r="251" spans="2:5" ht="17.25">
      <c r="B251" s="47" t="s">
        <v>885</v>
      </c>
      <c r="C251" s="53">
        <v>245812737</v>
      </c>
      <c r="D251" s="53">
        <v>1.976</v>
      </c>
      <c r="E251" s="53">
        <v>485726</v>
      </c>
    </row>
    <row r="252" spans="2:5" ht="17.25">
      <c r="B252" s="47" t="s">
        <v>886</v>
      </c>
      <c r="C252" s="53">
        <v>729810318</v>
      </c>
      <c r="D252" s="53">
        <v>3</v>
      </c>
      <c r="E252" s="53">
        <v>2189431</v>
      </c>
    </row>
    <row r="253" spans="2:5" ht="17.25">
      <c r="B253" s="47" t="s">
        <v>887</v>
      </c>
      <c r="C253" s="53">
        <v>729810318</v>
      </c>
      <c r="D253" s="53">
        <v>1</v>
      </c>
      <c r="E253" s="53">
        <v>729810</v>
      </c>
    </row>
    <row r="254" spans="2:5" ht="17.25">
      <c r="B254" s="47" t="s">
        <v>888</v>
      </c>
      <c r="C254" s="53">
        <v>729810318</v>
      </c>
      <c r="D254" s="53">
        <v>1</v>
      </c>
      <c r="E254" s="53">
        <v>729810</v>
      </c>
    </row>
    <row r="255" spans="2:5" ht="17.25">
      <c r="B255" s="47">
        <v>0</v>
      </c>
      <c r="C255" s="53">
        <v>0</v>
      </c>
      <c r="D255" s="53">
        <v>0</v>
      </c>
      <c r="E255" s="53">
        <v>0</v>
      </c>
    </row>
    <row r="256" spans="2:5" ht="17.25">
      <c r="B256" s="47">
        <v>0</v>
      </c>
      <c r="C256" s="53">
        <v>0</v>
      </c>
      <c r="D256" s="53">
        <v>0</v>
      </c>
      <c r="E256" s="53">
        <v>0</v>
      </c>
    </row>
    <row r="257" spans="2:6" ht="17.25">
      <c r="B257" s="47">
        <v>0</v>
      </c>
      <c r="C257" s="53">
        <v>0</v>
      </c>
      <c r="D257" s="53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3">
        <v>0</v>
      </c>
      <c r="E258" s="53">
        <v>0</v>
      </c>
    </row>
    <row r="259" spans="2:6" ht="17.25">
      <c r="B259" s="47">
        <v>0</v>
      </c>
      <c r="C259" s="53">
        <v>0</v>
      </c>
      <c r="D259" s="53">
        <v>0</v>
      </c>
      <c r="E259" s="53">
        <v>0</v>
      </c>
    </row>
    <row r="260" spans="2:6" ht="17.25">
      <c r="B260" s="47">
        <v>0</v>
      </c>
      <c r="C260" s="53">
        <v>0</v>
      </c>
      <c r="D260" s="53">
        <v>0</v>
      </c>
      <c r="E260" s="53">
        <v>0</v>
      </c>
    </row>
    <row r="261" spans="2:6" ht="17.25">
      <c r="B261" s="47">
        <v>0</v>
      </c>
      <c r="C261" s="53">
        <v>0</v>
      </c>
      <c r="D261" s="53">
        <v>0</v>
      </c>
      <c r="E261" s="53">
        <v>0</v>
      </c>
    </row>
    <row r="262" spans="2:6" ht="17.25">
      <c r="B262" s="47">
        <v>0</v>
      </c>
      <c r="C262" s="53">
        <v>0</v>
      </c>
      <c r="D262" s="53">
        <v>0</v>
      </c>
      <c r="E262" s="53">
        <v>0</v>
      </c>
    </row>
    <row r="263" spans="2:6" ht="17.25">
      <c r="B263" s="47">
        <v>0</v>
      </c>
      <c r="C263" s="53">
        <v>0</v>
      </c>
      <c r="D263" s="53">
        <v>0</v>
      </c>
      <c r="E263" s="53">
        <v>0</v>
      </c>
    </row>
    <row r="264" spans="2:6" ht="17.25">
      <c r="B264" s="47">
        <v>0</v>
      </c>
      <c r="C264" s="53">
        <v>0</v>
      </c>
      <c r="D264" s="53">
        <v>0</v>
      </c>
      <c r="E264" s="53">
        <v>0</v>
      </c>
    </row>
    <row r="265" spans="2:6" ht="17.25">
      <c r="B265" s="47">
        <v>0</v>
      </c>
      <c r="C265" s="53">
        <v>0</v>
      </c>
      <c r="D265" s="53">
        <v>0</v>
      </c>
      <c r="E265" s="53">
        <v>0</v>
      </c>
    </row>
    <row r="266" spans="2:6" ht="17.25">
      <c r="B266" s="47">
        <v>0</v>
      </c>
      <c r="C266" s="53">
        <v>0</v>
      </c>
      <c r="D266" s="53">
        <v>0</v>
      </c>
      <c r="E266" s="53">
        <v>0</v>
      </c>
    </row>
    <row r="267" spans="2:6" ht="17.25">
      <c r="B267" s="47">
        <v>0</v>
      </c>
      <c r="C267" s="53">
        <v>0</v>
      </c>
      <c r="D267" s="53">
        <v>0</v>
      </c>
      <c r="E267" s="53">
        <v>0</v>
      </c>
    </row>
    <row r="268" spans="2:6" ht="17.25">
      <c r="B268" s="47">
        <v>0</v>
      </c>
      <c r="C268" s="53">
        <v>0</v>
      </c>
      <c r="D268" s="53">
        <v>0</v>
      </c>
      <c r="E268" s="53">
        <v>0</v>
      </c>
    </row>
    <row r="269" spans="2:6" ht="18" thickBot="1">
      <c r="B269" s="66">
        <v>0</v>
      </c>
      <c r="C269" s="56">
        <v>0</v>
      </c>
      <c r="D269" s="56">
        <v>0</v>
      </c>
      <c r="E269" s="56">
        <v>0</v>
      </c>
    </row>
    <row r="270" spans="2:6" ht="18" thickBot="1">
      <c r="B270" s="57" t="s">
        <v>79</v>
      </c>
      <c r="C270" s="58"/>
      <c r="D270" s="58"/>
      <c r="E270" s="60">
        <v>8276670</v>
      </c>
    </row>
    <row r="271" spans="2:6" ht="17.25">
      <c r="B271" s="61"/>
      <c r="C271" s="61"/>
      <c r="D271" s="61"/>
      <c r="E271" s="53"/>
    </row>
    <row r="272" spans="2:6" ht="17.25">
      <c r="B272" s="61"/>
      <c r="C272" s="61"/>
      <c r="D272" s="61"/>
      <c r="E272" s="53"/>
    </row>
    <row r="273" spans="2:5" ht="17.25">
      <c r="B273" s="61"/>
      <c r="C273" s="61"/>
      <c r="D273" s="61"/>
      <c r="E273" s="61"/>
    </row>
    <row r="274" spans="2:5" ht="17.25">
      <c r="B274" s="49" t="s">
        <v>128</v>
      </c>
      <c r="C274" s="49"/>
      <c r="D274" s="49"/>
      <c r="E274" s="50"/>
    </row>
    <row r="275" spans="2:5" ht="17.25">
      <c r="B275" s="61" t="s">
        <v>129</v>
      </c>
      <c r="C275" s="61"/>
      <c r="D275" s="61"/>
      <c r="E275" s="53">
        <v>8757724</v>
      </c>
    </row>
    <row r="276" spans="2:5" ht="17.25">
      <c r="B276" s="61" t="s">
        <v>130</v>
      </c>
      <c r="C276" s="61"/>
      <c r="D276" s="61"/>
      <c r="E276" s="53">
        <v>8757724</v>
      </c>
    </row>
    <row r="277" spans="2:5" ht="17.25">
      <c r="B277" s="61" t="s">
        <v>78</v>
      </c>
      <c r="C277" s="61"/>
      <c r="D277" s="61"/>
      <c r="E277" s="53">
        <v>4378862</v>
      </c>
    </row>
    <row r="278" spans="2:5" ht="17.25">
      <c r="B278" s="61" t="s">
        <v>131</v>
      </c>
      <c r="C278" s="61"/>
      <c r="D278" s="61"/>
      <c r="E278" s="53">
        <v>19592320</v>
      </c>
    </row>
    <row r="279" spans="2:5" ht="17.25">
      <c r="B279" s="61" t="s">
        <v>132</v>
      </c>
      <c r="C279" s="61"/>
      <c r="D279" s="61"/>
      <c r="E279" s="53">
        <v>4013956</v>
      </c>
    </row>
    <row r="280" spans="2:5" ht="17.25">
      <c r="B280" s="61" t="s">
        <v>133</v>
      </c>
      <c r="C280" s="61"/>
      <c r="D280" s="61"/>
      <c r="E280" s="53">
        <v>1518093</v>
      </c>
    </row>
    <row r="281" spans="2:5" ht="18" thickBot="1">
      <c r="B281" s="65" t="s">
        <v>134</v>
      </c>
      <c r="C281" s="65"/>
      <c r="D281" s="65"/>
      <c r="E281" s="56">
        <v>8276670</v>
      </c>
    </row>
    <row r="282" spans="2:5" ht="18" thickBot="1">
      <c r="B282" s="57" t="s">
        <v>135</v>
      </c>
      <c r="C282" s="58"/>
      <c r="D282" s="58"/>
      <c r="E282" s="60">
        <v>55295349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2">
    <tabColor rgb="FF92D050"/>
  </sheetPr>
  <dimension ref="B1:F282"/>
  <sheetViews>
    <sheetView topLeftCell="A269" workbookViewId="0">
      <selection activeCell="C266" sqref="C26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17.57031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755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301059822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3612718</v>
      </c>
    </row>
    <row r="9" spans="2:5" ht="18" thickBot="1">
      <c r="B9" s="57" t="s">
        <v>89</v>
      </c>
      <c r="C9" s="58"/>
      <c r="D9" s="59">
        <v>12</v>
      </c>
      <c r="E9" s="60">
        <v>3612718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64"/>
      <c r="E12" s="63"/>
    </row>
    <row r="13" spans="2:5" ht="17.25">
      <c r="B13" s="61" t="s">
        <v>91</v>
      </c>
      <c r="C13" s="61"/>
      <c r="D13" s="52">
        <v>0</v>
      </c>
      <c r="E13" s="52">
        <v>0</v>
      </c>
    </row>
    <row r="14" spans="2:5" ht="17.25">
      <c r="B14" s="61" t="s">
        <v>92</v>
      </c>
      <c r="C14" s="61"/>
      <c r="D14" s="52">
        <v>0</v>
      </c>
      <c r="E14" s="52">
        <v>0</v>
      </c>
    </row>
    <row r="15" spans="2:5" ht="17.25">
      <c r="B15" s="61" t="s">
        <v>93</v>
      </c>
      <c r="C15" s="61"/>
      <c r="D15" s="52">
        <v>0</v>
      </c>
      <c r="E15" s="52">
        <v>0</v>
      </c>
    </row>
    <row r="16" spans="2:5" ht="17.25">
      <c r="B16" s="61" t="s">
        <v>94</v>
      </c>
      <c r="C16" s="61"/>
      <c r="D16" s="52">
        <v>0</v>
      </c>
      <c r="E16" s="52">
        <v>0</v>
      </c>
    </row>
    <row r="17" spans="2:5" ht="17.25">
      <c r="B17" s="61" t="s">
        <v>95</v>
      </c>
      <c r="C17" s="61"/>
      <c r="D17" s="52">
        <v>0</v>
      </c>
      <c r="E17" s="52">
        <v>0</v>
      </c>
    </row>
    <row r="18" spans="2:5" ht="17.25">
      <c r="B18" s="61" t="s">
        <v>96</v>
      </c>
      <c r="C18" s="61"/>
      <c r="D18" s="52">
        <v>0</v>
      </c>
      <c r="E18" s="52">
        <v>0</v>
      </c>
    </row>
    <row r="19" spans="2:5" ht="17.25">
      <c r="B19" s="61" t="s">
        <v>97</v>
      </c>
      <c r="C19" s="61"/>
      <c r="D19" s="52">
        <v>0</v>
      </c>
      <c r="E19" s="52">
        <v>0</v>
      </c>
    </row>
    <row r="20" spans="2:5" ht="17.25">
      <c r="B20" s="61" t="s">
        <v>98</v>
      </c>
      <c r="C20" s="61"/>
      <c r="D20" s="52">
        <v>0</v>
      </c>
      <c r="E20" s="52">
        <v>0</v>
      </c>
    </row>
    <row r="21" spans="2:5" ht="17.25">
      <c r="B21" s="61" t="s">
        <v>99</v>
      </c>
      <c r="C21" s="61"/>
      <c r="D21" s="52">
        <v>0</v>
      </c>
      <c r="E21" s="52">
        <v>0</v>
      </c>
    </row>
    <row r="22" spans="2:5" ht="17.25">
      <c r="B22" s="61" t="s">
        <v>100</v>
      </c>
      <c r="C22" s="61"/>
      <c r="D22" s="52">
        <v>0</v>
      </c>
      <c r="E22" s="52">
        <v>0</v>
      </c>
    </row>
    <row r="23" spans="2:5" ht="17.25">
      <c r="B23" s="61" t="s">
        <v>101</v>
      </c>
      <c r="C23" s="61"/>
      <c r="D23" s="52">
        <v>0</v>
      </c>
      <c r="E23" s="52">
        <v>0</v>
      </c>
    </row>
    <row r="24" spans="2:5" ht="17.25">
      <c r="B24" s="61" t="s">
        <v>102</v>
      </c>
      <c r="C24" s="61"/>
      <c r="D24" s="52">
        <v>0</v>
      </c>
      <c r="E24" s="52">
        <v>0</v>
      </c>
    </row>
    <row r="25" spans="2:5" ht="17.25">
      <c r="B25" s="61" t="s">
        <v>103</v>
      </c>
      <c r="C25" s="61"/>
      <c r="D25" s="52">
        <v>12</v>
      </c>
      <c r="E25" s="52">
        <v>3612718</v>
      </c>
    </row>
    <row r="26" spans="2:5" ht="18" thickBot="1">
      <c r="B26" s="65" t="s">
        <v>104</v>
      </c>
      <c r="C26" s="66">
        <v>0</v>
      </c>
      <c r="D26" s="55">
        <v>0</v>
      </c>
      <c r="E26" s="55">
        <v>0</v>
      </c>
    </row>
    <row r="27" spans="2:5" ht="17.25">
      <c r="B27" s="61" t="s">
        <v>105</v>
      </c>
      <c r="C27" s="61"/>
      <c r="D27" s="52">
        <v>12</v>
      </c>
      <c r="E27" s="53">
        <v>3612718</v>
      </c>
    </row>
    <row r="28" spans="2:5" ht="18" thickBot="1">
      <c r="B28" s="65"/>
      <c r="C28" s="65"/>
      <c r="D28" s="354"/>
      <c r="E28" s="355"/>
    </row>
    <row r="29" spans="2:5" ht="17.25">
      <c r="B29" s="61" t="s">
        <v>106</v>
      </c>
      <c r="C29" s="61"/>
      <c r="D29" s="53">
        <v>0</v>
      </c>
      <c r="E29" s="53">
        <v>0</v>
      </c>
    </row>
    <row r="30" spans="2:5" ht="18" thickBot="1">
      <c r="B30" s="61"/>
      <c r="C30" s="61"/>
      <c r="D30" s="44"/>
      <c r="E30" s="45"/>
    </row>
    <row r="31" spans="2:5" ht="18" thickBot="1">
      <c r="B31" s="57" t="s">
        <v>107</v>
      </c>
      <c r="C31" s="58"/>
      <c r="D31" s="59">
        <v>12</v>
      </c>
      <c r="E31" s="60">
        <v>3612718</v>
      </c>
    </row>
    <row r="32" spans="2:5" ht="17.25">
      <c r="B32" s="67"/>
      <c r="C32" s="67"/>
      <c r="D32" s="356"/>
      <c r="E32" s="357"/>
    </row>
    <row r="33" spans="2:6" ht="17.25">
      <c r="B33" s="67"/>
      <c r="C33" s="67"/>
      <c r="D33" s="356"/>
      <c r="E33" s="357"/>
    </row>
    <row r="34" spans="2:6" ht="17.25">
      <c r="D34" s="44"/>
      <c r="E34" s="45"/>
    </row>
    <row r="35" spans="2:6" ht="17.25">
      <c r="B35" s="68" t="s">
        <v>108</v>
      </c>
      <c r="C35" s="68"/>
      <c r="D35" s="68"/>
      <c r="E35" s="68"/>
      <c r="F35" s="68"/>
    </row>
    <row r="36" spans="2:6" ht="17.25">
      <c r="B36" s="69" t="s">
        <v>756</v>
      </c>
      <c r="C36" s="69"/>
      <c r="D36" s="70" t="s">
        <v>109</v>
      </c>
      <c r="E36" s="71">
        <v>295206831</v>
      </c>
    </row>
    <row r="37" spans="2:6" ht="17.25">
      <c r="B37" s="61" t="s">
        <v>110</v>
      </c>
      <c r="C37" s="61"/>
      <c r="D37" s="52">
        <v>25</v>
      </c>
      <c r="E37" s="53">
        <v>7380171</v>
      </c>
    </row>
    <row r="38" spans="2:6" ht="17.25">
      <c r="B38" s="61" t="s">
        <v>111</v>
      </c>
      <c r="C38" s="61"/>
      <c r="D38" s="52">
        <v>0.5</v>
      </c>
      <c r="E38" s="53">
        <v>147603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295207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7822981</v>
      </c>
    </row>
    <row r="46" spans="2:6" ht="17.25">
      <c r="B46" s="61"/>
      <c r="C46" s="61"/>
      <c r="D46" s="44"/>
      <c r="E46" s="45"/>
    </row>
    <row r="47" spans="2:6" ht="17.25">
      <c r="B47" s="69" t="s">
        <v>757</v>
      </c>
      <c r="C47" s="69"/>
      <c r="D47" s="70" t="s">
        <v>109</v>
      </c>
      <c r="E47" s="71">
        <v>3788075</v>
      </c>
    </row>
    <row r="48" spans="2:6" ht="17.25">
      <c r="B48" s="61" t="s">
        <v>110</v>
      </c>
      <c r="C48" s="61"/>
      <c r="D48" s="52">
        <v>25</v>
      </c>
      <c r="E48" s="53">
        <v>94702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3788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</v>
      </c>
      <c r="E56" s="53">
        <v>98490</v>
      </c>
    </row>
    <row r="57" spans="2:5" ht="17.25">
      <c r="B57" s="61"/>
      <c r="C57" s="61"/>
      <c r="D57" s="61"/>
      <c r="E57" s="61"/>
    </row>
    <row r="58" spans="2:5" ht="17.25">
      <c r="B58" s="69" t="s">
        <v>551</v>
      </c>
      <c r="C58" s="69"/>
      <c r="D58" s="70" t="s">
        <v>109</v>
      </c>
      <c r="E58" s="71">
        <v>1823292</v>
      </c>
    </row>
    <row r="59" spans="2:5" ht="17.25">
      <c r="B59" s="61" t="s">
        <v>110</v>
      </c>
      <c r="C59" s="61"/>
      <c r="D59" s="52">
        <v>25</v>
      </c>
      <c r="E59" s="53">
        <v>45582</v>
      </c>
    </row>
    <row r="60" spans="2:5" ht="17.25">
      <c r="B60" s="61" t="s">
        <v>111</v>
      </c>
      <c r="C60" s="61"/>
      <c r="D60" s="52">
        <v>0.5</v>
      </c>
      <c r="E60" s="53">
        <v>912</v>
      </c>
    </row>
    <row r="61" spans="2:5" ht="17.25">
      <c r="B61" s="61" t="s">
        <v>111</v>
      </c>
      <c r="C61" s="61"/>
      <c r="D61" s="52">
        <v>0.5</v>
      </c>
      <c r="E61" s="53">
        <v>912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1823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27</v>
      </c>
      <c r="E67" s="53">
        <v>49229</v>
      </c>
    </row>
    <row r="68" spans="2:5" ht="17.25">
      <c r="B68" s="61"/>
      <c r="C68" s="61"/>
      <c r="D68" s="44"/>
      <c r="E68" s="45"/>
    </row>
    <row r="69" spans="2:5" ht="17.25">
      <c r="B69" s="69" t="s">
        <v>552</v>
      </c>
      <c r="C69" s="69"/>
      <c r="D69" s="70" t="s">
        <v>109</v>
      </c>
      <c r="E69" s="71">
        <v>241624</v>
      </c>
    </row>
    <row r="70" spans="2:5" ht="17.25">
      <c r="B70" s="61" t="s">
        <v>110</v>
      </c>
      <c r="C70" s="61"/>
      <c r="D70" s="52">
        <v>25</v>
      </c>
      <c r="E70" s="53">
        <v>6041</v>
      </c>
    </row>
    <row r="71" spans="2:5" ht="17.25">
      <c r="B71" s="61" t="s">
        <v>111</v>
      </c>
      <c r="C71" s="61"/>
      <c r="D71" s="52">
        <v>0.5</v>
      </c>
      <c r="E71" s="53">
        <v>121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1</v>
      </c>
      <c r="E76" s="53">
        <v>242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26.5</v>
      </c>
      <c r="E78" s="53">
        <v>6404</v>
      </c>
    </row>
    <row r="79" spans="2:5" ht="17.25">
      <c r="B79" s="61"/>
      <c r="C79" s="61"/>
      <c r="D79" s="44"/>
      <c r="E79" s="45"/>
    </row>
    <row r="80" spans="2:5" ht="17.25">
      <c r="B80" s="69" t="s">
        <v>584</v>
      </c>
      <c r="C80" s="69"/>
      <c r="D80" s="70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61"/>
      <c r="E90" s="61"/>
    </row>
    <row r="91" spans="2:5" ht="17.25">
      <c r="B91" s="69" t="s">
        <v>584</v>
      </c>
      <c r="C91" s="69"/>
      <c r="D91" s="70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44"/>
      <c r="E101" s="45"/>
    </row>
    <row r="102" spans="2:5" ht="17.25">
      <c r="B102" s="69" t="s">
        <v>116</v>
      </c>
      <c r="C102" s="69"/>
      <c r="D102" s="70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44"/>
      <c r="E112" s="45"/>
    </row>
    <row r="113" spans="2:5" ht="17.25">
      <c r="B113" s="69" t="s">
        <v>116</v>
      </c>
      <c r="C113" s="69"/>
      <c r="D113" s="70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61"/>
      <c r="E123" s="61"/>
    </row>
    <row r="124" spans="2:5" ht="17.25">
      <c r="B124" s="69" t="s">
        <v>116</v>
      </c>
      <c r="C124" s="69"/>
      <c r="D124" s="70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70" t="s">
        <v>109</v>
      </c>
      <c r="E135" s="71">
        <v>301059822</v>
      </c>
    </row>
    <row r="136" spans="2:5" ht="17.25">
      <c r="B136" s="61" t="s">
        <v>110</v>
      </c>
      <c r="C136" s="61"/>
      <c r="D136" s="52">
        <v>100</v>
      </c>
      <c r="E136" s="53">
        <v>7526496</v>
      </c>
    </row>
    <row r="137" spans="2:5" ht="17.25">
      <c r="B137" s="61" t="s">
        <v>111</v>
      </c>
      <c r="C137" s="61"/>
      <c r="D137" s="52">
        <v>1.5</v>
      </c>
      <c r="E137" s="53">
        <v>148636</v>
      </c>
    </row>
    <row r="138" spans="2:5" ht="17.25">
      <c r="B138" s="61" t="s">
        <v>111</v>
      </c>
      <c r="C138" s="61"/>
      <c r="D138" s="52">
        <v>0.5</v>
      </c>
      <c r="E138" s="53">
        <v>912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4</v>
      </c>
      <c r="E142" s="53">
        <v>301060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58"/>
      <c r="E144" s="60">
        <v>7977104</v>
      </c>
    </row>
    <row r="145" spans="2:5" ht="17.25">
      <c r="B145" s="61"/>
      <c r="C145" s="61"/>
      <c r="D145" s="61"/>
      <c r="E145" s="53"/>
    </row>
    <row r="146" spans="2:5" ht="18" thickBot="1">
      <c r="B146" s="61"/>
      <c r="C146" s="61"/>
      <c r="D146" s="44"/>
      <c r="E146" s="45"/>
    </row>
    <row r="147" spans="2:5" ht="18" thickBot="1">
      <c r="B147" s="57" t="s">
        <v>118</v>
      </c>
      <c r="C147" s="58"/>
      <c r="D147" s="59">
        <v>6</v>
      </c>
      <c r="E147" s="60">
        <v>1806359</v>
      </c>
    </row>
    <row r="148" spans="2:5" ht="18" customHeight="1"/>
    <row r="149" spans="2:5" ht="18" customHeight="1"/>
    <row r="150" spans="2:5" ht="17.25">
      <c r="B150" s="63" t="s">
        <v>204</v>
      </c>
      <c r="C150" s="63"/>
      <c r="D150" s="70" t="s">
        <v>109</v>
      </c>
      <c r="E150" s="70">
        <v>301059822</v>
      </c>
    </row>
    <row r="151" spans="2:5" ht="17.25">
      <c r="B151" s="61" t="s">
        <v>119</v>
      </c>
      <c r="C151" s="61"/>
      <c r="D151" s="53">
        <v>4</v>
      </c>
      <c r="E151" s="53">
        <v>1204239</v>
      </c>
    </row>
    <row r="152" spans="2:5" ht="17.25">
      <c r="B152" s="61" t="s">
        <v>120</v>
      </c>
      <c r="C152" s="61"/>
      <c r="D152" s="53">
        <v>1</v>
      </c>
      <c r="E152" s="53">
        <v>301060</v>
      </c>
    </row>
    <row r="153" spans="2:5" ht="17.25">
      <c r="B153" s="61" t="s">
        <v>121</v>
      </c>
      <c r="C153" s="61"/>
      <c r="D153" s="53">
        <v>0</v>
      </c>
      <c r="E153" s="53">
        <v>0</v>
      </c>
    </row>
    <row r="154" spans="2:5" ht="17.25">
      <c r="B154" s="61" t="s">
        <v>122</v>
      </c>
      <c r="C154" s="61"/>
      <c r="D154" s="53">
        <v>0.5</v>
      </c>
      <c r="E154" s="53">
        <v>150530</v>
      </c>
    </row>
    <row r="155" spans="2:5" ht="17.25">
      <c r="B155" s="61" t="s">
        <v>122</v>
      </c>
      <c r="C155" s="61"/>
      <c r="D155" s="53">
        <v>0</v>
      </c>
      <c r="E155" s="53">
        <v>0</v>
      </c>
    </row>
    <row r="156" spans="2:5" ht="17.25">
      <c r="B156" s="61" t="s">
        <v>122</v>
      </c>
      <c r="C156" s="61"/>
      <c r="D156" s="53">
        <v>0</v>
      </c>
      <c r="E156" s="53">
        <v>0</v>
      </c>
    </row>
    <row r="157" spans="2:5" ht="18" thickBot="1">
      <c r="B157" s="65" t="s">
        <v>115</v>
      </c>
      <c r="C157" s="65"/>
      <c r="D157" s="56">
        <v>2.2999999999999998</v>
      </c>
      <c r="E157" s="56">
        <v>692438</v>
      </c>
    </row>
    <row r="158" spans="2:5" ht="18" thickBot="1">
      <c r="B158" s="57" t="s">
        <v>80</v>
      </c>
      <c r="C158" s="58"/>
      <c r="D158" s="358">
        <v>7.8</v>
      </c>
      <c r="E158" s="60">
        <v>2348267</v>
      </c>
    </row>
    <row r="159" spans="2:5" ht="17.25">
      <c r="B159" s="61"/>
      <c r="C159" s="61"/>
      <c r="D159" s="359"/>
      <c r="E159" s="53"/>
    </row>
    <row r="160" spans="2:5" ht="17.25">
      <c r="B160" s="61"/>
      <c r="C160" s="61"/>
      <c r="D160" s="359"/>
      <c r="E160" s="53"/>
    </row>
    <row r="161" spans="2:5" ht="17.25">
      <c r="D161" s="44"/>
      <c r="E161" s="45"/>
    </row>
    <row r="162" spans="2:5" ht="17.25">
      <c r="B162" s="68" t="s">
        <v>123</v>
      </c>
    </row>
    <row r="163" spans="2:5" ht="17.25">
      <c r="B163" s="74" t="s">
        <v>758</v>
      </c>
      <c r="C163" s="74"/>
      <c r="D163" s="44"/>
      <c r="E163" s="45"/>
    </row>
    <row r="164" spans="2:5" ht="17.25">
      <c r="B164" s="75" t="s">
        <v>393</v>
      </c>
      <c r="C164" s="76"/>
      <c r="D164" s="70" t="s">
        <v>109</v>
      </c>
      <c r="E164" s="71">
        <v>1689825</v>
      </c>
    </row>
    <row r="165" spans="2:5" ht="17.25">
      <c r="B165" s="61" t="s">
        <v>124</v>
      </c>
      <c r="C165" s="61"/>
      <c r="D165" s="52">
        <v>8</v>
      </c>
      <c r="E165" s="53">
        <v>13519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13519</v>
      </c>
    </row>
    <row r="168" spans="2:5" ht="17.25">
      <c r="B168" s="61"/>
      <c r="C168" s="61"/>
      <c r="D168" s="44"/>
      <c r="E168" s="45"/>
    </row>
    <row r="169" spans="2:5" ht="17.25">
      <c r="B169" s="74" t="s">
        <v>759</v>
      </c>
      <c r="C169" s="74"/>
      <c r="D169" s="44"/>
      <c r="E169" s="45"/>
    </row>
    <row r="170" spans="2:5" ht="17.25">
      <c r="B170" s="75" t="s">
        <v>394</v>
      </c>
      <c r="C170" s="76"/>
      <c r="D170" s="70" t="s">
        <v>109</v>
      </c>
      <c r="E170" s="71">
        <v>1830319</v>
      </c>
    </row>
    <row r="171" spans="2:5" ht="17.25">
      <c r="B171" s="61" t="s">
        <v>124</v>
      </c>
      <c r="C171" s="61"/>
      <c r="D171" s="52">
        <v>8</v>
      </c>
      <c r="E171" s="53">
        <v>14643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14643</v>
      </c>
    </row>
    <row r="174" spans="2:5" ht="17.25">
      <c r="B174" s="61"/>
      <c r="C174" s="61"/>
      <c r="D174" s="44"/>
      <c r="E174" s="45"/>
    </row>
    <row r="175" spans="2:5" ht="17.25">
      <c r="B175" s="74" t="s">
        <v>760</v>
      </c>
      <c r="C175" s="74"/>
      <c r="D175" s="44"/>
      <c r="E175" s="45"/>
    </row>
    <row r="176" spans="2:5" ht="17.25">
      <c r="B176" s="75" t="s">
        <v>761</v>
      </c>
      <c r="C176" s="76"/>
      <c r="D176" s="70" t="s">
        <v>109</v>
      </c>
      <c r="E176" s="71">
        <v>3773885</v>
      </c>
    </row>
    <row r="177" spans="2:5" ht="17.25">
      <c r="B177" s="61" t="s">
        <v>124</v>
      </c>
      <c r="C177" s="61"/>
      <c r="D177" s="52">
        <v>8</v>
      </c>
      <c r="E177" s="53">
        <v>30191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30191</v>
      </c>
    </row>
    <row r="180" spans="2:5" ht="17.25">
      <c r="B180" s="61"/>
      <c r="C180" s="61"/>
      <c r="D180" s="44"/>
      <c r="E180" s="45"/>
    </row>
    <row r="181" spans="2:5" ht="17.25">
      <c r="B181" s="74" t="s">
        <v>762</v>
      </c>
      <c r="C181" s="74"/>
      <c r="D181" s="44"/>
      <c r="E181" s="45"/>
    </row>
    <row r="182" spans="2:5" ht="17.25">
      <c r="B182" s="75" t="s">
        <v>763</v>
      </c>
      <c r="C182" s="76"/>
      <c r="D182" s="70" t="s">
        <v>109</v>
      </c>
      <c r="E182" s="71">
        <v>48185108</v>
      </c>
    </row>
    <row r="183" spans="2:5" ht="17.25">
      <c r="B183" s="61" t="s">
        <v>124</v>
      </c>
      <c r="C183" s="61"/>
      <c r="D183" s="52">
        <v>8</v>
      </c>
      <c r="E183" s="53">
        <v>385481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385481</v>
      </c>
    </row>
    <row r="186" spans="2:5" ht="17.25">
      <c r="B186" s="61"/>
      <c r="C186" s="61"/>
      <c r="D186" s="44"/>
      <c r="E186" s="45"/>
    </row>
    <row r="187" spans="2:5" ht="17.25">
      <c r="B187" s="74" t="s">
        <v>764</v>
      </c>
      <c r="C187" s="74"/>
      <c r="D187" s="44"/>
      <c r="E187" s="45"/>
    </row>
    <row r="188" spans="2:5" ht="17.25">
      <c r="B188" s="75" t="s">
        <v>765</v>
      </c>
      <c r="C188" s="76"/>
      <c r="D188" s="70" t="s">
        <v>109</v>
      </c>
      <c r="E188" s="71">
        <v>802732</v>
      </c>
    </row>
    <row r="189" spans="2:5" ht="17.25">
      <c r="B189" s="61" t="s">
        <v>124</v>
      </c>
      <c r="C189" s="61"/>
      <c r="D189" s="52">
        <v>8</v>
      </c>
      <c r="E189" s="53">
        <v>6422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6422</v>
      </c>
    </row>
    <row r="192" spans="2:5" ht="17.25">
      <c r="B192" s="61"/>
      <c r="C192" s="61"/>
      <c r="D192" s="44"/>
      <c r="E192" s="45"/>
    </row>
    <row r="193" spans="2:5" ht="17.25">
      <c r="B193" s="74" t="s">
        <v>587</v>
      </c>
      <c r="C193" s="74"/>
      <c r="D193" s="44"/>
      <c r="E193" s="45"/>
    </row>
    <row r="194" spans="2:5" ht="17.25">
      <c r="B194" s="75" t="s">
        <v>588</v>
      </c>
      <c r="C194" s="76"/>
      <c r="D194" s="70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61"/>
      <c r="E198" s="61"/>
    </row>
    <row r="199" spans="2:5" ht="17.25">
      <c r="B199" s="74" t="s">
        <v>587</v>
      </c>
      <c r="C199" s="74"/>
      <c r="D199" s="44"/>
      <c r="E199" s="45"/>
    </row>
    <row r="200" spans="2:5" ht="17.25">
      <c r="B200" s="75" t="s">
        <v>588</v>
      </c>
      <c r="C200" s="76"/>
      <c r="D200" s="70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61"/>
      <c r="E204" s="61"/>
    </row>
    <row r="205" spans="2:5" ht="17.25">
      <c r="B205" s="74" t="s">
        <v>587</v>
      </c>
      <c r="C205" s="74"/>
      <c r="D205" s="44"/>
      <c r="E205" s="45"/>
    </row>
    <row r="206" spans="2:5" ht="17.25">
      <c r="B206" s="75" t="s">
        <v>588</v>
      </c>
      <c r="C206" s="76"/>
      <c r="D206" s="70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44"/>
      <c r="E210" s="45"/>
    </row>
    <row r="211" spans="2:6" ht="17.25">
      <c r="B211" s="74" t="s">
        <v>587</v>
      </c>
      <c r="C211" s="74"/>
      <c r="D211" s="44"/>
      <c r="E211" s="45"/>
    </row>
    <row r="212" spans="2:6" ht="17.25">
      <c r="B212" s="75" t="s">
        <v>588</v>
      </c>
      <c r="C212" s="76"/>
      <c r="D212" s="70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48"/>
      <c r="E216" s="360"/>
    </row>
    <row r="217" spans="2:6" ht="17.25">
      <c r="B217" s="74" t="s">
        <v>587</v>
      </c>
      <c r="C217" s="74"/>
      <c r="D217" s="44"/>
      <c r="E217" s="45"/>
    </row>
    <row r="218" spans="2:6" ht="17.25">
      <c r="B218" s="75" t="s">
        <v>588</v>
      </c>
      <c r="C218" s="76"/>
      <c r="D218" s="70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44"/>
      <c r="E223" s="45"/>
    </row>
    <row r="224" spans="2:6" ht="17.25">
      <c r="B224" s="75" t="s">
        <v>588</v>
      </c>
      <c r="C224" s="76"/>
      <c r="D224" s="70" t="s">
        <v>109</v>
      </c>
      <c r="E224" s="71">
        <v>0</v>
      </c>
    </row>
    <row r="225" spans="2:6" ht="17.25">
      <c r="B225" s="61" t="s">
        <v>124</v>
      </c>
      <c r="C225" s="61"/>
      <c r="D225" s="52">
        <v>0</v>
      </c>
      <c r="E225" s="53">
        <v>0</v>
      </c>
    </row>
    <row r="226" spans="2:6" ht="18" thickBot="1">
      <c r="B226" s="65" t="s">
        <v>115</v>
      </c>
      <c r="C226" s="65"/>
      <c r="D226" s="55">
        <v>0</v>
      </c>
      <c r="E226" s="56">
        <v>0</v>
      </c>
      <c r="F226" s="61"/>
    </row>
    <row r="227" spans="2:6" ht="17.25">
      <c r="B227" s="61" t="s">
        <v>80</v>
      </c>
      <c r="C227" s="61"/>
      <c r="D227" s="52">
        <v>0</v>
      </c>
      <c r="E227" s="53">
        <v>0</v>
      </c>
    </row>
    <row r="228" spans="2:6" ht="17.25">
      <c r="B228" s="61"/>
      <c r="C228" s="61"/>
      <c r="D228" s="52"/>
      <c r="E228" s="53"/>
    </row>
    <row r="229" spans="2:6" ht="17.25">
      <c r="B229" s="62" t="s">
        <v>203</v>
      </c>
      <c r="C229" s="63"/>
      <c r="D229" s="94"/>
      <c r="E229" s="71">
        <v>56281869</v>
      </c>
    </row>
    <row r="230" spans="2:6" ht="17.25">
      <c r="B230" s="61" t="s">
        <v>124</v>
      </c>
      <c r="C230" s="61"/>
      <c r="D230" s="61"/>
      <c r="E230" s="53">
        <v>450256</v>
      </c>
    </row>
    <row r="231" spans="2:6" ht="18" thickBot="1">
      <c r="B231" s="65" t="s">
        <v>115</v>
      </c>
      <c r="C231" s="65"/>
      <c r="D231" s="65"/>
      <c r="E231" s="55">
        <v>0</v>
      </c>
    </row>
    <row r="232" spans="2:6" ht="18" thickBot="1">
      <c r="B232" s="57" t="s">
        <v>203</v>
      </c>
      <c r="C232" s="58"/>
      <c r="D232" s="58"/>
      <c r="E232" s="77">
        <v>450256</v>
      </c>
    </row>
    <row r="233" spans="2:6" ht="17.25">
      <c r="B233" s="61"/>
      <c r="C233" s="61"/>
      <c r="D233" s="61"/>
      <c r="E233" s="47"/>
    </row>
    <row r="234" spans="2:6" ht="17.25">
      <c r="B234" s="61"/>
      <c r="C234" s="61"/>
      <c r="D234" s="61"/>
      <c r="E234" s="47"/>
    </row>
    <row r="235" spans="2:6" ht="17.25">
      <c r="B235" s="61"/>
      <c r="C235" s="61"/>
      <c r="D235" s="61"/>
      <c r="E235" s="47"/>
    </row>
    <row r="236" spans="2:6" ht="17.25">
      <c r="B236" s="68" t="s">
        <v>125</v>
      </c>
      <c r="C236" s="68"/>
      <c r="D236" s="48"/>
      <c r="E236" s="360"/>
    </row>
    <row r="237" spans="2:6" ht="17.25">
      <c r="B237" s="50" t="s">
        <v>126</v>
      </c>
      <c r="C237" s="64" t="s">
        <v>127</v>
      </c>
      <c r="D237" s="64" t="s">
        <v>81</v>
      </c>
      <c r="E237" s="361" t="s">
        <v>82</v>
      </c>
    </row>
    <row r="238" spans="2:6" ht="17.25">
      <c r="B238" s="47" t="s">
        <v>766</v>
      </c>
      <c r="C238" s="53">
        <v>1742662</v>
      </c>
      <c r="D238" s="53">
        <v>2</v>
      </c>
      <c r="E238" s="53">
        <v>3485</v>
      </c>
    </row>
    <row r="239" spans="2:6" ht="17.25">
      <c r="B239" s="47" t="s">
        <v>767</v>
      </c>
      <c r="C239" s="53">
        <v>48348666</v>
      </c>
      <c r="D239" s="53">
        <v>3</v>
      </c>
      <c r="E239" s="53">
        <v>145046</v>
      </c>
    </row>
    <row r="240" spans="2:6" ht="17.25">
      <c r="B240" s="47" t="s">
        <v>768</v>
      </c>
      <c r="C240" s="53">
        <v>11108878</v>
      </c>
      <c r="D240" s="53">
        <v>3</v>
      </c>
      <c r="E240" s="53">
        <v>33327</v>
      </c>
    </row>
    <row r="241" spans="2:5" ht="17.25">
      <c r="B241" s="47" t="s">
        <v>769</v>
      </c>
      <c r="C241" s="53">
        <v>86119906</v>
      </c>
      <c r="D241" s="53">
        <v>1</v>
      </c>
      <c r="E241" s="53">
        <v>86120</v>
      </c>
    </row>
    <row r="242" spans="2:5" ht="17.25">
      <c r="B242" s="47" t="s">
        <v>770</v>
      </c>
      <c r="C242" s="53">
        <v>152200259</v>
      </c>
      <c r="D242" s="53">
        <v>1</v>
      </c>
      <c r="E242" s="53">
        <v>152200</v>
      </c>
    </row>
    <row r="243" spans="2:5" ht="17.25">
      <c r="B243" s="47" t="s">
        <v>771</v>
      </c>
      <c r="C243" s="53">
        <v>62739657</v>
      </c>
      <c r="D243" s="53">
        <v>1</v>
      </c>
      <c r="E243" s="53">
        <v>62740</v>
      </c>
    </row>
    <row r="244" spans="2:5" ht="17.25">
      <c r="B244" s="47" t="s">
        <v>772</v>
      </c>
      <c r="C244" s="53">
        <v>55675272</v>
      </c>
      <c r="D244" s="53">
        <v>3</v>
      </c>
      <c r="E244" s="53">
        <v>167026</v>
      </c>
    </row>
    <row r="245" spans="2:5" ht="17.25">
      <c r="B245" s="47" t="s">
        <v>773</v>
      </c>
      <c r="C245" s="53">
        <v>23912384</v>
      </c>
      <c r="D245" s="53">
        <v>3</v>
      </c>
      <c r="E245" s="53">
        <v>71737</v>
      </c>
    </row>
    <row r="246" spans="2:5" ht="17.25">
      <c r="B246" s="47" t="s">
        <v>774</v>
      </c>
      <c r="C246" s="53">
        <v>1742662</v>
      </c>
      <c r="D246" s="53">
        <v>3</v>
      </c>
      <c r="E246" s="53">
        <v>5228</v>
      </c>
    </row>
    <row r="247" spans="2:5" ht="17.25">
      <c r="B247" s="47" t="s">
        <v>775</v>
      </c>
      <c r="C247" s="53">
        <v>21089892</v>
      </c>
      <c r="D247" s="53">
        <v>3</v>
      </c>
      <c r="E247" s="53">
        <v>63270</v>
      </c>
    </row>
    <row r="248" spans="2:5" ht="17.25">
      <c r="B248" s="47" t="s">
        <v>776</v>
      </c>
      <c r="C248" s="53">
        <v>16280395</v>
      </c>
      <c r="D248" s="53">
        <v>3</v>
      </c>
      <c r="E248" s="53">
        <v>48841</v>
      </c>
    </row>
    <row r="249" spans="2:5" ht="17.25">
      <c r="B249" s="47" t="s">
        <v>777</v>
      </c>
      <c r="C249" s="53">
        <v>12027550</v>
      </c>
      <c r="D249" s="53">
        <v>3</v>
      </c>
      <c r="E249" s="53">
        <v>36083</v>
      </c>
    </row>
    <row r="250" spans="2:5" ht="17.25">
      <c r="B250" s="47" t="s">
        <v>778</v>
      </c>
      <c r="C250" s="53">
        <v>13028028</v>
      </c>
      <c r="D250" s="53">
        <v>3</v>
      </c>
      <c r="E250" s="53">
        <v>39084</v>
      </c>
    </row>
    <row r="251" spans="2:5" ht="17.25">
      <c r="B251" s="47" t="s">
        <v>779</v>
      </c>
      <c r="C251" s="53">
        <v>24447301</v>
      </c>
      <c r="D251" s="53">
        <v>3</v>
      </c>
      <c r="E251" s="53">
        <v>73342</v>
      </c>
    </row>
    <row r="252" spans="2:5" ht="17.25">
      <c r="B252" s="47" t="s">
        <v>780</v>
      </c>
      <c r="C252" s="53">
        <v>22835038</v>
      </c>
      <c r="D252" s="53">
        <v>3</v>
      </c>
      <c r="E252" s="53">
        <v>68505</v>
      </c>
    </row>
    <row r="253" spans="2:5" ht="17.25">
      <c r="B253" s="47" t="s">
        <v>781</v>
      </c>
      <c r="C253" s="53">
        <v>14750768</v>
      </c>
      <c r="D253" s="53">
        <v>3</v>
      </c>
      <c r="E253" s="53">
        <v>44252</v>
      </c>
    </row>
    <row r="254" spans="2:5" ht="17.25">
      <c r="B254" s="47" t="s">
        <v>782</v>
      </c>
      <c r="C254" s="53">
        <v>38988663</v>
      </c>
      <c r="D254" s="53">
        <v>3</v>
      </c>
      <c r="E254" s="53">
        <v>116966</v>
      </c>
    </row>
    <row r="255" spans="2:5" ht="17.25">
      <c r="B255" s="47" t="s">
        <v>783</v>
      </c>
      <c r="C255" s="53">
        <v>313806</v>
      </c>
      <c r="D255" s="53">
        <v>8</v>
      </c>
      <c r="E255" s="53">
        <v>2510</v>
      </c>
    </row>
    <row r="256" spans="2:5" ht="17.25">
      <c r="B256" s="47" t="s">
        <v>784</v>
      </c>
      <c r="C256" s="53">
        <v>2749391</v>
      </c>
      <c r="D256" s="53">
        <v>8</v>
      </c>
      <c r="E256" s="53">
        <v>21995</v>
      </c>
    </row>
    <row r="257" spans="2:6" ht="17.25">
      <c r="B257" s="47" t="s">
        <v>785</v>
      </c>
      <c r="C257" s="53">
        <v>5435072</v>
      </c>
      <c r="D257" s="53">
        <v>8</v>
      </c>
      <c r="E257" s="53">
        <v>43481</v>
      </c>
    </row>
    <row r="258" spans="2:6" ht="17.25">
      <c r="B258" s="47" t="s">
        <v>786</v>
      </c>
      <c r="C258" s="53">
        <v>598827</v>
      </c>
      <c r="D258" s="53">
        <v>8</v>
      </c>
      <c r="E258" s="53">
        <v>4791</v>
      </c>
    </row>
    <row r="259" spans="2:6" ht="17.25">
      <c r="B259" s="47" t="s">
        <v>787</v>
      </c>
      <c r="C259" s="53">
        <v>301059822</v>
      </c>
      <c r="D259" s="53">
        <v>2</v>
      </c>
      <c r="E259" s="53">
        <v>602120</v>
      </c>
    </row>
    <row r="260" spans="2:6" ht="17.25">
      <c r="B260" s="47">
        <v>0</v>
      </c>
      <c r="C260" s="53">
        <v>0</v>
      </c>
      <c r="D260" s="53">
        <v>0</v>
      </c>
      <c r="E260" s="53">
        <v>0</v>
      </c>
    </row>
    <row r="261" spans="2:6" ht="17.25">
      <c r="B261" s="47"/>
      <c r="C261" s="53"/>
      <c r="D261" s="53"/>
      <c r="E261" s="53"/>
    </row>
    <row r="262" spans="2:6" ht="17.25">
      <c r="B262" s="47">
        <v>0</v>
      </c>
      <c r="C262" s="53">
        <v>0</v>
      </c>
      <c r="D262" s="53">
        <v>0</v>
      </c>
      <c r="E262" s="53">
        <v>0</v>
      </c>
    </row>
    <row r="263" spans="2:6" ht="17.25">
      <c r="B263" s="47">
        <v>0</v>
      </c>
      <c r="C263" s="53">
        <v>0</v>
      </c>
      <c r="D263" s="53">
        <v>0</v>
      </c>
      <c r="E263" s="53">
        <v>0</v>
      </c>
      <c r="F263" s="53"/>
    </row>
    <row r="264" spans="2:6" ht="17.25">
      <c r="B264" s="47">
        <v>0</v>
      </c>
      <c r="C264" s="53">
        <v>0</v>
      </c>
      <c r="D264" s="53">
        <v>0</v>
      </c>
      <c r="E264" s="53">
        <v>0</v>
      </c>
    </row>
    <row r="265" spans="2:6" ht="17.25">
      <c r="B265" s="47">
        <v>0</v>
      </c>
      <c r="C265" s="53">
        <v>0</v>
      </c>
      <c r="D265" s="53">
        <v>0</v>
      </c>
      <c r="E265" s="53">
        <v>0</v>
      </c>
    </row>
    <row r="266" spans="2:6" ht="17.25">
      <c r="B266" s="47">
        <v>0</v>
      </c>
      <c r="C266" s="53">
        <v>0</v>
      </c>
      <c r="D266" s="53">
        <v>0</v>
      </c>
      <c r="E266" s="53">
        <v>0</v>
      </c>
    </row>
    <row r="267" spans="2:6" ht="17.25">
      <c r="B267" s="47">
        <v>0</v>
      </c>
      <c r="C267" s="53">
        <v>0</v>
      </c>
      <c r="D267" s="53">
        <v>0</v>
      </c>
      <c r="E267" s="53">
        <v>0</v>
      </c>
    </row>
    <row r="268" spans="2:6" ht="17.25">
      <c r="B268" s="47">
        <v>0</v>
      </c>
      <c r="C268" s="53">
        <v>0</v>
      </c>
      <c r="D268" s="53">
        <v>0</v>
      </c>
      <c r="E268" s="53">
        <v>0</v>
      </c>
    </row>
    <row r="269" spans="2:6" ht="18" thickBot="1">
      <c r="B269" s="66">
        <v>0</v>
      </c>
      <c r="C269" s="56">
        <v>0</v>
      </c>
      <c r="D269" s="56">
        <v>0</v>
      </c>
      <c r="E269" s="56">
        <v>0</v>
      </c>
    </row>
    <row r="270" spans="2:6" ht="18" thickBot="1">
      <c r="B270" s="57" t="s">
        <v>79</v>
      </c>
      <c r="C270" s="58"/>
      <c r="D270" s="58"/>
      <c r="E270" s="60">
        <v>1892149</v>
      </c>
    </row>
    <row r="271" spans="2:6" ht="17.25">
      <c r="B271" s="61"/>
      <c r="C271" s="61"/>
      <c r="D271" s="61"/>
      <c r="E271" s="53"/>
    </row>
    <row r="272" spans="2:6" ht="17.25">
      <c r="B272" s="61"/>
      <c r="C272" s="61"/>
      <c r="D272" s="61"/>
      <c r="E272" s="53"/>
    </row>
    <row r="273" spans="2:5" ht="17.25">
      <c r="B273" s="61"/>
      <c r="C273" s="61"/>
      <c r="D273" s="61"/>
      <c r="E273" s="61"/>
    </row>
    <row r="274" spans="2:5" ht="17.25">
      <c r="B274" s="49" t="s">
        <v>128</v>
      </c>
      <c r="C274" s="49"/>
      <c r="D274" s="49"/>
      <c r="E274" s="50"/>
    </row>
    <row r="275" spans="2:5" ht="17.25">
      <c r="B275" s="61" t="s">
        <v>129</v>
      </c>
      <c r="C275" s="61"/>
      <c r="D275" s="61"/>
      <c r="E275" s="53">
        <v>3612718</v>
      </c>
    </row>
    <row r="276" spans="2:5" ht="17.25">
      <c r="B276" s="61" t="s">
        <v>130</v>
      </c>
      <c r="C276" s="61"/>
      <c r="D276" s="61"/>
      <c r="E276" s="53">
        <v>3612718</v>
      </c>
    </row>
    <row r="277" spans="2:5" ht="17.25">
      <c r="B277" s="61" t="s">
        <v>78</v>
      </c>
      <c r="C277" s="61"/>
      <c r="D277" s="61"/>
      <c r="E277" s="53">
        <v>1806359</v>
      </c>
    </row>
    <row r="278" spans="2:5" ht="17.25">
      <c r="B278" s="61" t="s">
        <v>131</v>
      </c>
      <c r="C278" s="61"/>
      <c r="D278" s="61"/>
      <c r="E278" s="53">
        <v>7977104</v>
      </c>
    </row>
    <row r="279" spans="2:5" ht="17.25">
      <c r="B279" s="61" t="s">
        <v>132</v>
      </c>
      <c r="C279" s="61"/>
      <c r="D279" s="61"/>
      <c r="E279" s="53">
        <v>2348267</v>
      </c>
    </row>
    <row r="280" spans="2:5" ht="17.25">
      <c r="B280" s="61" t="s">
        <v>133</v>
      </c>
      <c r="C280" s="61"/>
      <c r="D280" s="61"/>
      <c r="E280" s="53">
        <v>450256</v>
      </c>
    </row>
    <row r="281" spans="2:5" ht="18" thickBot="1">
      <c r="B281" s="65" t="s">
        <v>134</v>
      </c>
      <c r="C281" s="65"/>
      <c r="D281" s="65"/>
      <c r="E281" s="56">
        <v>1892149</v>
      </c>
    </row>
    <row r="282" spans="2:5" ht="18" thickBot="1">
      <c r="B282" s="57" t="s">
        <v>135</v>
      </c>
      <c r="C282" s="58"/>
      <c r="D282" s="58"/>
      <c r="E282" s="60">
        <v>21699571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3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889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156277305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1875328</v>
      </c>
    </row>
    <row r="9" spans="2:5" ht="18" thickBot="1">
      <c r="B9" s="57" t="s">
        <v>89</v>
      </c>
      <c r="C9" s="58"/>
      <c r="D9" s="59">
        <v>12</v>
      </c>
      <c r="E9" s="60">
        <v>1875328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1.1140000000000001</v>
      </c>
      <c r="E14" s="53">
        <v>174093</v>
      </c>
    </row>
    <row r="15" spans="2:5" ht="17.25">
      <c r="B15" s="61" t="s">
        <v>93</v>
      </c>
      <c r="C15" s="61"/>
      <c r="D15" s="52">
        <v>0.57599999999999996</v>
      </c>
      <c r="E15" s="53">
        <v>90016</v>
      </c>
    </row>
    <row r="16" spans="2:5" ht="17.25">
      <c r="B16" s="61" t="s">
        <v>94</v>
      </c>
      <c r="C16" s="61"/>
      <c r="D16" s="52">
        <v>5.1999999999999998E-2</v>
      </c>
      <c r="E16" s="53">
        <v>8126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1.083</v>
      </c>
      <c r="E18" s="53">
        <v>169248</v>
      </c>
    </row>
    <row r="19" spans="2:5" ht="17.25">
      <c r="B19" s="61" t="s">
        <v>97</v>
      </c>
      <c r="C19" s="61"/>
      <c r="D19" s="52">
        <v>0.14799999999999999</v>
      </c>
      <c r="E19" s="53">
        <v>23129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4.17</v>
      </c>
      <c r="E21" s="53">
        <v>651676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1.4790000000000001</v>
      </c>
      <c r="E23" s="53">
        <v>231134</v>
      </c>
    </row>
    <row r="24" spans="2:5" ht="17.25">
      <c r="B24" s="61" t="s">
        <v>102</v>
      </c>
      <c r="C24" s="61"/>
      <c r="D24" s="52">
        <v>0.29499999999999998</v>
      </c>
      <c r="E24" s="53">
        <v>46102</v>
      </c>
    </row>
    <row r="25" spans="2:5" ht="17.25">
      <c r="B25" s="61" t="s">
        <v>103</v>
      </c>
      <c r="C25" s="61"/>
      <c r="D25" s="52">
        <v>3.0830000000000002</v>
      </c>
      <c r="E25" s="53">
        <v>481803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1875327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1875327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470</v>
      </c>
      <c r="C36" s="69"/>
      <c r="D36" s="287" t="s">
        <v>109</v>
      </c>
      <c r="E36" s="71">
        <v>156277305</v>
      </c>
    </row>
    <row r="37" spans="2:6" ht="17.25">
      <c r="B37" s="61" t="s">
        <v>110</v>
      </c>
      <c r="C37" s="61"/>
      <c r="D37" s="52">
        <v>25</v>
      </c>
      <c r="E37" s="53">
        <v>3906933</v>
      </c>
    </row>
    <row r="38" spans="2:6" ht="17.25">
      <c r="B38" s="61" t="s">
        <v>111</v>
      </c>
      <c r="C38" s="61"/>
      <c r="D38" s="52">
        <v>0.5</v>
      </c>
      <c r="E38" s="53">
        <v>78139</v>
      </c>
    </row>
    <row r="39" spans="2:6" ht="17.25">
      <c r="B39" s="61" t="s">
        <v>111</v>
      </c>
      <c r="C39" s="61"/>
      <c r="D39" s="52">
        <v>0.5</v>
      </c>
      <c r="E39" s="53">
        <v>78139</v>
      </c>
    </row>
    <row r="40" spans="2:6" ht="17.25">
      <c r="B40" s="61" t="s">
        <v>111</v>
      </c>
      <c r="C40" s="61"/>
      <c r="D40" s="52">
        <v>0.5</v>
      </c>
      <c r="E40" s="53">
        <v>78139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156277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27.5</v>
      </c>
      <c r="E45" s="53">
        <v>4297627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156277305</v>
      </c>
    </row>
    <row r="136" spans="2:5" ht="17.25">
      <c r="B136" s="61" t="s">
        <v>110</v>
      </c>
      <c r="C136" s="61"/>
      <c r="D136" s="52">
        <v>25</v>
      </c>
      <c r="E136" s="53">
        <v>3906933</v>
      </c>
    </row>
    <row r="137" spans="2:5" ht="17.25">
      <c r="B137" s="61" t="s">
        <v>111</v>
      </c>
      <c r="C137" s="61"/>
      <c r="D137" s="52">
        <v>0.5</v>
      </c>
      <c r="E137" s="53">
        <v>78139</v>
      </c>
    </row>
    <row r="138" spans="2:5" ht="17.25">
      <c r="B138" s="61" t="s">
        <v>111</v>
      </c>
      <c r="C138" s="61"/>
      <c r="D138" s="52">
        <v>0.5</v>
      </c>
      <c r="E138" s="53">
        <v>78139</v>
      </c>
    </row>
    <row r="139" spans="2:5" ht="17.25">
      <c r="B139" s="61" t="s">
        <v>111</v>
      </c>
      <c r="C139" s="61"/>
      <c r="D139" s="52">
        <v>0.5</v>
      </c>
      <c r="E139" s="53">
        <v>78139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156277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4297627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937664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404</v>
      </c>
      <c r="C163" s="74"/>
      <c r="D163" s="284"/>
      <c r="E163" s="295"/>
    </row>
    <row r="164" spans="2:5" ht="17.25">
      <c r="B164" s="75">
        <v>152</v>
      </c>
      <c r="C164" s="76"/>
      <c r="D164" s="287" t="s">
        <v>109</v>
      </c>
      <c r="E164" s="71">
        <v>24025765</v>
      </c>
    </row>
    <row r="165" spans="2:5" ht="17.25">
      <c r="B165" s="61" t="s">
        <v>124</v>
      </c>
      <c r="C165" s="61"/>
      <c r="D165" s="52">
        <v>8</v>
      </c>
      <c r="E165" s="53">
        <v>192206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192206</v>
      </c>
    </row>
    <row r="168" spans="2:5" ht="17.25">
      <c r="B168" s="61"/>
      <c r="C168" s="61"/>
      <c r="D168" s="284"/>
      <c r="E168" s="295"/>
    </row>
    <row r="169" spans="2:5" ht="17.25">
      <c r="B169" s="74" t="s">
        <v>631</v>
      </c>
      <c r="C169" s="74"/>
      <c r="D169" s="284"/>
      <c r="E169" s="295"/>
    </row>
    <row r="170" spans="2:5" ht="17.25">
      <c r="B170" s="75">
        <v>150</v>
      </c>
      <c r="C170" s="76"/>
      <c r="D170" s="287" t="s">
        <v>109</v>
      </c>
      <c r="E170" s="71">
        <v>1437348</v>
      </c>
    </row>
    <row r="171" spans="2:5" ht="17.25">
      <c r="B171" s="61" t="s">
        <v>124</v>
      </c>
      <c r="C171" s="61"/>
      <c r="D171" s="52">
        <v>8</v>
      </c>
      <c r="E171" s="53">
        <v>11499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11499</v>
      </c>
    </row>
    <row r="174" spans="2:5" ht="17.25">
      <c r="B174" s="61"/>
      <c r="C174" s="61"/>
      <c r="D174" s="284"/>
      <c r="E174" s="295"/>
    </row>
    <row r="175" spans="2:5" ht="17.25">
      <c r="B175" s="74" t="s">
        <v>429</v>
      </c>
      <c r="C175" s="74"/>
      <c r="D175" s="284"/>
      <c r="E175" s="295"/>
    </row>
    <row r="176" spans="2:5" ht="17.25">
      <c r="B176" s="75">
        <v>151</v>
      </c>
      <c r="C176" s="76"/>
      <c r="D176" s="287" t="s">
        <v>109</v>
      </c>
      <c r="E176" s="71">
        <v>1306160</v>
      </c>
    </row>
    <row r="177" spans="2:5" ht="17.25">
      <c r="B177" s="61" t="s">
        <v>124</v>
      </c>
      <c r="C177" s="61"/>
      <c r="D177" s="52">
        <v>8</v>
      </c>
      <c r="E177" s="53">
        <v>10449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10449</v>
      </c>
    </row>
    <row r="180" spans="2:5" ht="17.25">
      <c r="B180" s="61"/>
      <c r="C180" s="61"/>
      <c r="D180" s="284"/>
      <c r="E180" s="295"/>
    </row>
    <row r="181" spans="2:5" ht="17.25">
      <c r="B181" s="74" t="s">
        <v>587</v>
      </c>
      <c r="C181" s="74"/>
      <c r="D181" s="284"/>
      <c r="E181" s="295"/>
    </row>
    <row r="182" spans="2:5" ht="17.25">
      <c r="B182" s="75" t="s">
        <v>588</v>
      </c>
      <c r="C182" s="76"/>
      <c r="D182" s="287" t="s">
        <v>109</v>
      </c>
      <c r="E182" s="71">
        <v>0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6" ht="17.25">
      <c r="B225" s="61" t="s">
        <v>124</v>
      </c>
      <c r="C225" s="61"/>
      <c r="D225" s="52">
        <v>0</v>
      </c>
      <c r="E225" s="53">
        <v>0</v>
      </c>
    </row>
    <row r="226" spans="2:6" ht="18" thickBot="1">
      <c r="B226" s="65" t="s">
        <v>115</v>
      </c>
      <c r="C226" s="65"/>
      <c r="D226" s="55">
        <v>0</v>
      </c>
      <c r="E226" s="56">
        <v>0</v>
      </c>
      <c r="F226" s="61"/>
    </row>
    <row r="227" spans="2:6" ht="17.25">
      <c r="B227" s="61" t="s">
        <v>80</v>
      </c>
      <c r="C227" s="61"/>
      <c r="D227" s="52">
        <v>0</v>
      </c>
      <c r="E227" s="53">
        <v>0</v>
      </c>
    </row>
    <row r="228" spans="2:6" ht="17.25">
      <c r="B228" s="61"/>
      <c r="C228" s="61"/>
      <c r="D228" s="52"/>
      <c r="E228" s="53"/>
    </row>
    <row r="229" spans="2:6" ht="17.25">
      <c r="B229" s="62" t="s">
        <v>203</v>
      </c>
      <c r="C229" s="63"/>
      <c r="D229" s="94"/>
      <c r="E229" s="71">
        <v>26769273</v>
      </c>
    </row>
    <row r="230" spans="2:6" ht="17.25">
      <c r="B230" s="61" t="s">
        <v>124</v>
      </c>
      <c r="C230" s="61"/>
      <c r="D230" s="288"/>
      <c r="E230" s="53">
        <v>214154</v>
      </c>
    </row>
    <row r="231" spans="2:6" ht="18" thickBot="1">
      <c r="B231" s="65" t="s">
        <v>115</v>
      </c>
      <c r="C231" s="65"/>
      <c r="D231" s="291"/>
      <c r="E231" s="56">
        <v>0</v>
      </c>
    </row>
    <row r="232" spans="2:6" ht="18" thickBot="1">
      <c r="B232" s="57" t="s">
        <v>203</v>
      </c>
      <c r="C232" s="58"/>
      <c r="D232" s="289"/>
      <c r="E232" s="77">
        <v>214154</v>
      </c>
    </row>
    <row r="233" spans="2:6" ht="17.25">
      <c r="B233" s="61"/>
      <c r="C233" s="61"/>
      <c r="D233" s="288"/>
      <c r="E233" s="47"/>
    </row>
    <row r="234" spans="2:6" ht="17.25">
      <c r="B234" s="61"/>
      <c r="C234" s="61"/>
      <c r="D234" s="288"/>
      <c r="E234" s="47"/>
    </row>
    <row r="235" spans="2:6" ht="17.25">
      <c r="B235" s="61"/>
      <c r="C235" s="61"/>
      <c r="D235" s="288"/>
      <c r="E235" s="47"/>
    </row>
    <row r="236" spans="2:6" ht="17.25">
      <c r="B236" s="68" t="s">
        <v>125</v>
      </c>
      <c r="C236" s="68"/>
      <c r="D236" s="288"/>
      <c r="E236" s="298"/>
    </row>
    <row r="237" spans="2:6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6" ht="17.25">
      <c r="B238" s="47" t="s">
        <v>471</v>
      </c>
      <c r="C238" s="53">
        <v>8175828</v>
      </c>
      <c r="D238" s="52">
        <v>8</v>
      </c>
      <c r="E238" s="53">
        <v>65407</v>
      </c>
    </row>
    <row r="239" spans="2:6" ht="17.25">
      <c r="B239" s="47" t="s">
        <v>472</v>
      </c>
      <c r="C239" s="53">
        <v>6327843</v>
      </c>
      <c r="D239" s="52">
        <v>4</v>
      </c>
      <c r="E239" s="53">
        <v>25311</v>
      </c>
    </row>
    <row r="240" spans="2:6" ht="17.25">
      <c r="B240" s="47" t="s">
        <v>473</v>
      </c>
      <c r="C240" s="53">
        <v>3376465</v>
      </c>
      <c r="D240" s="52">
        <v>0</v>
      </c>
      <c r="E240" s="53">
        <v>0</v>
      </c>
    </row>
    <row r="241" spans="2:5" ht="17.25">
      <c r="B241" s="47" t="s">
        <v>474</v>
      </c>
      <c r="C241" s="53">
        <v>129508032</v>
      </c>
      <c r="D241" s="52">
        <v>3</v>
      </c>
      <c r="E241" s="53">
        <v>388524</v>
      </c>
    </row>
    <row r="242" spans="2:5" ht="17.25">
      <c r="B242" s="47">
        <v>0</v>
      </c>
      <c r="C242" s="53">
        <v>0</v>
      </c>
      <c r="D242" s="52">
        <v>0</v>
      </c>
      <c r="E242" s="53">
        <v>0</v>
      </c>
    </row>
    <row r="243" spans="2:5" ht="17.25">
      <c r="B243" s="47" t="s">
        <v>890</v>
      </c>
      <c r="C243" s="53">
        <v>156277305</v>
      </c>
      <c r="D243" s="52">
        <v>2</v>
      </c>
      <c r="E243" s="53">
        <v>312555</v>
      </c>
    </row>
    <row r="244" spans="2:5" ht="17.25">
      <c r="B244" s="47" t="s">
        <v>475</v>
      </c>
      <c r="C244" s="53">
        <v>156277305</v>
      </c>
      <c r="D244" s="52">
        <v>3</v>
      </c>
      <c r="E244" s="53">
        <v>468832</v>
      </c>
    </row>
    <row r="245" spans="2:5" ht="17.25">
      <c r="B245" s="47" t="s">
        <v>405</v>
      </c>
      <c r="C245" s="53">
        <v>156277305</v>
      </c>
      <c r="D245" s="52">
        <v>2.56</v>
      </c>
      <c r="E245" s="53">
        <v>400070</v>
      </c>
    </row>
    <row r="246" spans="2:5" ht="17.25">
      <c r="B246" s="47" t="s">
        <v>510</v>
      </c>
      <c r="C246" s="53">
        <v>156277305</v>
      </c>
      <c r="D246" s="52">
        <v>1</v>
      </c>
      <c r="E246" s="53">
        <v>156277</v>
      </c>
    </row>
    <row r="247" spans="2:5" ht="17.25">
      <c r="B247" s="47" t="s">
        <v>476</v>
      </c>
      <c r="C247" s="53">
        <v>156277305</v>
      </c>
      <c r="D247" s="52">
        <v>1</v>
      </c>
      <c r="E247" s="53">
        <v>156277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  <c r="F263" s="53"/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1973253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1875328</v>
      </c>
    </row>
    <row r="276" spans="2:5" ht="17.25">
      <c r="B276" s="61" t="s">
        <v>130</v>
      </c>
      <c r="C276" s="61"/>
      <c r="D276" s="288"/>
      <c r="E276" s="53">
        <v>1875327</v>
      </c>
    </row>
    <row r="277" spans="2:5" ht="17.25">
      <c r="B277" s="61" t="s">
        <v>78</v>
      </c>
      <c r="C277" s="61"/>
      <c r="D277" s="288"/>
      <c r="E277" s="53">
        <v>937664</v>
      </c>
    </row>
    <row r="278" spans="2:5" ht="17.25">
      <c r="B278" s="61" t="s">
        <v>131</v>
      </c>
      <c r="C278" s="61"/>
      <c r="D278" s="288"/>
      <c r="E278" s="53">
        <v>4297627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214154</v>
      </c>
    </row>
    <row r="281" spans="2:5" ht="18" thickBot="1">
      <c r="B281" s="65" t="s">
        <v>134</v>
      </c>
      <c r="C281" s="65"/>
      <c r="D281" s="291"/>
      <c r="E281" s="56">
        <v>1973253</v>
      </c>
    </row>
    <row r="282" spans="2:5" ht="18" thickBot="1">
      <c r="B282" s="57" t="s">
        <v>135</v>
      </c>
      <c r="C282" s="58"/>
      <c r="D282" s="289"/>
      <c r="E282" s="60">
        <v>11173353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4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08" t="s">
        <v>891</v>
      </c>
      <c r="C1" s="408"/>
      <c r="D1" s="409" t="s">
        <v>81</v>
      </c>
      <c r="E1" s="410" t="s">
        <v>82</v>
      </c>
    </row>
    <row r="2" spans="2:5" ht="17.25" customHeight="1">
      <c r="B2" s="415" t="s">
        <v>83</v>
      </c>
      <c r="C2" s="47">
        <v>504386646</v>
      </c>
      <c r="D2" s="416"/>
      <c r="E2" s="407"/>
    </row>
    <row r="3" spans="2:5" ht="17.25" customHeight="1">
      <c r="B3" s="415"/>
      <c r="C3" s="415"/>
      <c r="D3" s="416"/>
      <c r="E3" s="416"/>
    </row>
    <row r="4" spans="2:5" ht="17.25">
      <c r="B4" s="432" t="s">
        <v>84</v>
      </c>
      <c r="C4" s="426"/>
      <c r="D4" s="438"/>
      <c r="E4" s="438"/>
    </row>
    <row r="5" spans="2:5" ht="17.25">
      <c r="B5" s="418" t="s">
        <v>85</v>
      </c>
      <c r="C5" s="418"/>
      <c r="D5" s="52">
        <v>0</v>
      </c>
      <c r="E5" s="53">
        <v>0</v>
      </c>
    </row>
    <row r="6" spans="2:5" ht="17.25">
      <c r="B6" s="418" t="s">
        <v>86</v>
      </c>
      <c r="C6" s="418"/>
      <c r="D6" s="52">
        <v>0</v>
      </c>
      <c r="E6" s="53">
        <v>0</v>
      </c>
    </row>
    <row r="7" spans="2:5" ht="17.25">
      <c r="B7" s="418" t="s">
        <v>87</v>
      </c>
      <c r="C7" s="418"/>
      <c r="D7" s="52">
        <v>0</v>
      </c>
      <c r="E7" s="53">
        <v>0</v>
      </c>
    </row>
    <row r="8" spans="2:5" ht="18" thickBot="1">
      <c r="B8" s="422" t="s">
        <v>88</v>
      </c>
      <c r="C8" s="422"/>
      <c r="D8" s="55">
        <v>12</v>
      </c>
      <c r="E8" s="56">
        <v>6052640</v>
      </c>
    </row>
    <row r="9" spans="2:5" ht="18" thickBot="1">
      <c r="B9" s="433" t="s">
        <v>89</v>
      </c>
      <c r="C9" s="434"/>
      <c r="D9" s="59">
        <v>12</v>
      </c>
      <c r="E9" s="60">
        <v>6052640</v>
      </c>
    </row>
    <row r="10" spans="2:5" ht="17.25">
      <c r="B10" s="414"/>
      <c r="C10" s="414"/>
      <c r="D10" s="52"/>
      <c r="E10" s="53"/>
    </row>
    <row r="11" spans="2:5" ht="17.25">
      <c r="B11" s="414"/>
      <c r="C11" s="414"/>
      <c r="D11" s="52"/>
      <c r="E11" s="53"/>
    </row>
    <row r="12" spans="2:5" ht="17.25">
      <c r="B12" s="435" t="s">
        <v>90</v>
      </c>
      <c r="C12" s="429"/>
      <c r="D12" s="427"/>
      <c r="E12" s="429"/>
    </row>
    <row r="13" spans="2:5" ht="17.25">
      <c r="B13" s="414" t="s">
        <v>91</v>
      </c>
      <c r="C13" s="414"/>
      <c r="D13" s="52">
        <v>0</v>
      </c>
      <c r="E13" s="53">
        <v>0</v>
      </c>
    </row>
    <row r="14" spans="2:5" ht="17.25">
      <c r="B14" s="414" t="s">
        <v>92</v>
      </c>
      <c r="C14" s="414"/>
      <c r="D14" s="52">
        <v>0.90200000000000002</v>
      </c>
      <c r="E14" s="53">
        <v>454957</v>
      </c>
    </row>
    <row r="15" spans="2:5" ht="17.25">
      <c r="B15" s="414" t="s">
        <v>93</v>
      </c>
      <c r="C15" s="414"/>
      <c r="D15" s="52">
        <v>0.79100000000000004</v>
      </c>
      <c r="E15" s="53">
        <v>398970</v>
      </c>
    </row>
    <row r="16" spans="2:5" ht="17.25">
      <c r="B16" s="414" t="s">
        <v>94</v>
      </c>
      <c r="C16" s="414"/>
      <c r="D16" s="52">
        <v>0.502</v>
      </c>
      <c r="E16" s="53">
        <v>253202</v>
      </c>
    </row>
    <row r="17" spans="2:5" ht="17.25">
      <c r="B17" s="414" t="s">
        <v>95</v>
      </c>
      <c r="C17" s="414"/>
      <c r="D17" s="52">
        <v>0</v>
      </c>
      <c r="E17" s="53">
        <v>0</v>
      </c>
    </row>
    <row r="18" spans="2:5" ht="17.25">
      <c r="B18" s="414" t="s">
        <v>96</v>
      </c>
      <c r="C18" s="414"/>
      <c r="D18" s="52">
        <v>0</v>
      </c>
      <c r="E18" s="53">
        <v>0</v>
      </c>
    </row>
    <row r="19" spans="2:5" ht="17.25">
      <c r="B19" s="414" t="s">
        <v>97</v>
      </c>
      <c r="C19" s="414"/>
      <c r="D19" s="52">
        <v>0</v>
      </c>
      <c r="E19" s="53">
        <v>0</v>
      </c>
    </row>
    <row r="20" spans="2:5" ht="17.25">
      <c r="B20" s="414" t="s">
        <v>98</v>
      </c>
      <c r="C20" s="414"/>
      <c r="D20" s="52">
        <v>0</v>
      </c>
      <c r="E20" s="53">
        <v>0</v>
      </c>
    </row>
    <row r="21" spans="2:5" ht="17.25">
      <c r="B21" s="414" t="s">
        <v>99</v>
      </c>
      <c r="C21" s="414"/>
      <c r="D21" s="52">
        <v>0</v>
      </c>
      <c r="E21" s="53">
        <v>0</v>
      </c>
    </row>
    <row r="22" spans="2:5" ht="17.25">
      <c r="B22" s="414" t="s">
        <v>100</v>
      </c>
      <c r="C22" s="414"/>
      <c r="D22" s="52">
        <v>0</v>
      </c>
      <c r="E22" s="53">
        <v>0</v>
      </c>
    </row>
    <row r="23" spans="2:5" ht="17.25">
      <c r="B23" s="414" t="s">
        <v>101</v>
      </c>
      <c r="C23" s="414"/>
      <c r="D23" s="52">
        <v>0</v>
      </c>
      <c r="E23" s="53">
        <v>0</v>
      </c>
    </row>
    <row r="24" spans="2:5" ht="17.25">
      <c r="B24" s="414" t="s">
        <v>102</v>
      </c>
      <c r="C24" s="414"/>
      <c r="D24" s="52">
        <v>0</v>
      </c>
      <c r="E24" s="53">
        <v>0</v>
      </c>
    </row>
    <row r="25" spans="2:5" ht="17.25">
      <c r="B25" s="414" t="s">
        <v>103</v>
      </c>
      <c r="C25" s="414"/>
      <c r="D25" s="52">
        <v>9.8049999999999997</v>
      </c>
      <c r="E25" s="53">
        <v>4945511</v>
      </c>
    </row>
    <row r="26" spans="2:5" ht="18" thickBot="1">
      <c r="B26" s="423" t="s">
        <v>104</v>
      </c>
      <c r="C26" s="66">
        <v>0</v>
      </c>
      <c r="D26" s="55">
        <v>0</v>
      </c>
      <c r="E26" s="56">
        <v>0</v>
      </c>
    </row>
    <row r="27" spans="2:5" ht="17.25">
      <c r="B27" s="414" t="s">
        <v>105</v>
      </c>
      <c r="C27" s="414"/>
      <c r="D27" s="52">
        <v>12</v>
      </c>
      <c r="E27" s="53">
        <v>6052640</v>
      </c>
    </row>
    <row r="28" spans="2:5" ht="18" thickBot="1">
      <c r="B28" s="423"/>
      <c r="C28" s="423"/>
      <c r="D28" s="425"/>
      <c r="E28" s="436"/>
    </row>
    <row r="29" spans="2:5" ht="17.25">
      <c r="B29" s="414" t="s">
        <v>106</v>
      </c>
      <c r="C29" s="414"/>
      <c r="D29" s="53">
        <v>0</v>
      </c>
      <c r="E29" s="53">
        <v>0</v>
      </c>
    </row>
    <row r="30" spans="2:5" ht="18" thickBot="1">
      <c r="B30" s="414"/>
      <c r="C30" s="414"/>
      <c r="D30" s="409"/>
      <c r="E30" s="410"/>
    </row>
    <row r="31" spans="2:5" ht="18" thickBot="1">
      <c r="B31" s="433" t="s">
        <v>107</v>
      </c>
      <c r="C31" s="434"/>
      <c r="D31" s="59">
        <v>12</v>
      </c>
      <c r="E31" s="60">
        <v>6052640</v>
      </c>
    </row>
    <row r="32" spans="2:5" ht="17.25">
      <c r="B32" s="411"/>
      <c r="C32" s="411"/>
      <c r="D32" s="412"/>
      <c r="E32" s="413"/>
    </row>
    <row r="33" spans="2:6" ht="17.25">
      <c r="B33" s="411"/>
      <c r="C33" s="411"/>
      <c r="D33" s="412"/>
      <c r="E33" s="413"/>
    </row>
    <row r="34" spans="2:6" ht="17.25">
      <c r="B34" s="407"/>
      <c r="C34" s="407"/>
      <c r="D34" s="409"/>
      <c r="E34" s="410"/>
    </row>
    <row r="35" spans="2:6" ht="17.25">
      <c r="B35" s="419" t="s">
        <v>108</v>
      </c>
      <c r="C35" s="419"/>
      <c r="D35" s="419"/>
      <c r="E35" s="419"/>
      <c r="F35" s="68"/>
    </row>
    <row r="36" spans="2:6" ht="17.25">
      <c r="B36" s="430" t="s">
        <v>584</v>
      </c>
      <c r="C36" s="430"/>
      <c r="D36" s="70" t="s">
        <v>109</v>
      </c>
      <c r="E36" s="71">
        <v>504386646</v>
      </c>
    </row>
    <row r="37" spans="2:6" ht="17.25">
      <c r="B37" s="414" t="s">
        <v>110</v>
      </c>
      <c r="C37" s="414"/>
      <c r="D37" s="52">
        <v>25</v>
      </c>
      <c r="E37" s="53">
        <v>12609666</v>
      </c>
    </row>
    <row r="38" spans="2:6" ht="17.25">
      <c r="B38" s="414" t="s">
        <v>111</v>
      </c>
      <c r="C38" s="414"/>
      <c r="D38" s="52">
        <v>0.5</v>
      </c>
      <c r="E38" s="53">
        <v>252193</v>
      </c>
    </row>
    <row r="39" spans="2:6" ht="17.25">
      <c r="B39" s="414" t="s">
        <v>111</v>
      </c>
      <c r="C39" s="414"/>
      <c r="D39" s="52">
        <v>0</v>
      </c>
      <c r="E39" s="53">
        <v>0</v>
      </c>
    </row>
    <row r="40" spans="2:6" ht="17.25">
      <c r="B40" s="414" t="s">
        <v>111</v>
      </c>
      <c r="C40" s="414"/>
      <c r="D40" s="52">
        <v>0</v>
      </c>
      <c r="E40" s="53">
        <v>0</v>
      </c>
    </row>
    <row r="41" spans="2:6" ht="17.25">
      <c r="B41" s="414" t="s">
        <v>112</v>
      </c>
      <c r="C41" s="414"/>
      <c r="D41" s="52">
        <v>0</v>
      </c>
      <c r="E41" s="53">
        <v>0</v>
      </c>
    </row>
    <row r="42" spans="2:6" ht="17.25">
      <c r="B42" s="414" t="s">
        <v>113</v>
      </c>
      <c r="C42" s="414"/>
      <c r="D42" s="52">
        <v>0</v>
      </c>
      <c r="E42" s="53">
        <v>0</v>
      </c>
    </row>
    <row r="43" spans="2:6" ht="17.25">
      <c r="B43" s="414" t="s">
        <v>114</v>
      </c>
      <c r="C43" s="414"/>
      <c r="D43" s="52">
        <v>1</v>
      </c>
      <c r="E43" s="53">
        <v>504387</v>
      </c>
    </row>
    <row r="44" spans="2:6" ht="18" thickBot="1">
      <c r="B44" s="423" t="s">
        <v>115</v>
      </c>
      <c r="C44" s="423"/>
      <c r="D44" s="55">
        <v>0</v>
      </c>
      <c r="E44" s="56">
        <v>0</v>
      </c>
    </row>
    <row r="45" spans="2:6" ht="17.25">
      <c r="B45" s="414" t="s">
        <v>80</v>
      </c>
      <c r="C45" s="414"/>
      <c r="D45" s="52">
        <v>26.5</v>
      </c>
      <c r="E45" s="53">
        <v>13366246</v>
      </c>
    </row>
    <row r="46" spans="2:6" ht="17.25">
      <c r="B46" s="414"/>
      <c r="C46" s="414"/>
      <c r="D46" s="409"/>
      <c r="E46" s="410"/>
    </row>
    <row r="47" spans="2:6" ht="17.25">
      <c r="B47" s="430" t="s">
        <v>584</v>
      </c>
      <c r="C47" s="430"/>
      <c r="D47" s="70" t="s">
        <v>109</v>
      </c>
      <c r="E47" s="71">
        <v>0</v>
      </c>
    </row>
    <row r="48" spans="2:6" ht="17.25">
      <c r="B48" s="414" t="s">
        <v>110</v>
      </c>
      <c r="C48" s="414"/>
      <c r="D48" s="52">
        <v>0</v>
      </c>
      <c r="E48" s="53">
        <v>0</v>
      </c>
    </row>
    <row r="49" spans="2:5" ht="17.25">
      <c r="B49" s="414" t="s">
        <v>111</v>
      </c>
      <c r="C49" s="414"/>
      <c r="D49" s="52">
        <v>0</v>
      </c>
      <c r="E49" s="53">
        <v>0</v>
      </c>
    </row>
    <row r="50" spans="2:5" ht="17.25">
      <c r="B50" s="414" t="s">
        <v>111</v>
      </c>
      <c r="C50" s="414"/>
      <c r="D50" s="52">
        <v>0</v>
      </c>
      <c r="E50" s="53">
        <v>0</v>
      </c>
    </row>
    <row r="51" spans="2:5" ht="17.25">
      <c r="B51" s="414" t="s">
        <v>111</v>
      </c>
      <c r="C51" s="414"/>
      <c r="D51" s="52">
        <v>0</v>
      </c>
      <c r="E51" s="53">
        <v>0</v>
      </c>
    </row>
    <row r="52" spans="2:5" ht="17.25">
      <c r="B52" s="414" t="s">
        <v>112</v>
      </c>
      <c r="C52" s="414"/>
      <c r="D52" s="52">
        <v>0</v>
      </c>
      <c r="E52" s="53">
        <v>0</v>
      </c>
    </row>
    <row r="53" spans="2:5" ht="17.25">
      <c r="B53" s="414" t="s">
        <v>113</v>
      </c>
      <c r="C53" s="414"/>
      <c r="D53" s="52">
        <v>0</v>
      </c>
      <c r="E53" s="53">
        <v>0</v>
      </c>
    </row>
    <row r="54" spans="2:5" ht="17.25">
      <c r="B54" s="420" t="s">
        <v>114</v>
      </c>
      <c r="C54" s="420"/>
      <c r="D54" s="52">
        <v>0</v>
      </c>
      <c r="E54" s="53">
        <v>0</v>
      </c>
    </row>
    <row r="55" spans="2:5" ht="18" thickBot="1">
      <c r="B55" s="424" t="s">
        <v>115</v>
      </c>
      <c r="C55" s="424"/>
      <c r="D55" s="55">
        <v>0</v>
      </c>
      <c r="E55" s="56">
        <v>0</v>
      </c>
    </row>
    <row r="56" spans="2:5" ht="17.25">
      <c r="B56" s="420" t="s">
        <v>80</v>
      </c>
      <c r="C56" s="420"/>
      <c r="D56" s="52">
        <v>0</v>
      </c>
      <c r="E56" s="53">
        <v>0</v>
      </c>
    </row>
    <row r="57" spans="2:5" ht="17.25">
      <c r="B57" s="414"/>
      <c r="C57" s="414"/>
      <c r="D57" s="414"/>
      <c r="E57" s="414"/>
    </row>
    <row r="58" spans="2:5" ht="17.25">
      <c r="B58" s="430" t="s">
        <v>584</v>
      </c>
      <c r="C58" s="430"/>
      <c r="D58" s="70" t="s">
        <v>109</v>
      </c>
      <c r="E58" s="71">
        <v>0</v>
      </c>
    </row>
    <row r="59" spans="2:5" ht="17.25">
      <c r="B59" s="414" t="s">
        <v>110</v>
      </c>
      <c r="C59" s="414"/>
      <c r="D59" s="52">
        <v>0</v>
      </c>
      <c r="E59" s="53">
        <v>0</v>
      </c>
    </row>
    <row r="60" spans="2:5" ht="17.25">
      <c r="B60" s="414" t="s">
        <v>111</v>
      </c>
      <c r="C60" s="414"/>
      <c r="D60" s="52">
        <v>0</v>
      </c>
      <c r="E60" s="53">
        <v>0</v>
      </c>
    </row>
    <row r="61" spans="2:5" ht="17.25">
      <c r="B61" s="414" t="s">
        <v>111</v>
      </c>
      <c r="C61" s="414"/>
      <c r="D61" s="52">
        <v>0</v>
      </c>
      <c r="E61" s="53">
        <v>0</v>
      </c>
    </row>
    <row r="62" spans="2:5" ht="17.25">
      <c r="B62" s="414" t="s">
        <v>111</v>
      </c>
      <c r="C62" s="414"/>
      <c r="D62" s="52">
        <v>0</v>
      </c>
      <c r="E62" s="53">
        <v>0</v>
      </c>
    </row>
    <row r="63" spans="2:5" ht="17.25">
      <c r="B63" s="414" t="s">
        <v>112</v>
      </c>
      <c r="C63" s="414"/>
      <c r="D63" s="52">
        <v>0</v>
      </c>
      <c r="E63" s="53">
        <v>0</v>
      </c>
    </row>
    <row r="64" spans="2:5" ht="17.25">
      <c r="B64" s="414" t="s">
        <v>113</v>
      </c>
      <c r="C64" s="414"/>
      <c r="D64" s="52">
        <v>0</v>
      </c>
      <c r="E64" s="53">
        <v>0</v>
      </c>
    </row>
    <row r="65" spans="2:5" ht="17.25">
      <c r="B65" s="414" t="s">
        <v>114</v>
      </c>
      <c r="C65" s="414"/>
      <c r="D65" s="52">
        <v>0</v>
      </c>
      <c r="E65" s="53">
        <v>0</v>
      </c>
    </row>
    <row r="66" spans="2:5" ht="18" thickBot="1">
      <c r="B66" s="423" t="s">
        <v>115</v>
      </c>
      <c r="C66" s="423"/>
      <c r="D66" s="55">
        <v>0</v>
      </c>
      <c r="E66" s="56">
        <v>0</v>
      </c>
    </row>
    <row r="67" spans="2:5" ht="17.25">
      <c r="B67" s="414" t="s">
        <v>80</v>
      </c>
      <c r="C67" s="414"/>
      <c r="D67" s="52">
        <v>0</v>
      </c>
      <c r="E67" s="53">
        <v>0</v>
      </c>
    </row>
    <row r="68" spans="2:5" ht="17.25">
      <c r="B68" s="414"/>
      <c r="C68" s="414"/>
      <c r="D68" s="409"/>
      <c r="E68" s="410"/>
    </row>
    <row r="69" spans="2:5" ht="17.25">
      <c r="B69" s="430" t="s">
        <v>584</v>
      </c>
      <c r="C69" s="430"/>
      <c r="D69" s="70" t="s">
        <v>109</v>
      </c>
      <c r="E69" s="71">
        <v>0</v>
      </c>
    </row>
    <row r="70" spans="2:5" ht="17.25">
      <c r="B70" s="414" t="s">
        <v>110</v>
      </c>
      <c r="C70" s="414"/>
      <c r="D70" s="52">
        <v>0</v>
      </c>
      <c r="E70" s="53">
        <v>0</v>
      </c>
    </row>
    <row r="71" spans="2:5" ht="17.25">
      <c r="B71" s="414" t="s">
        <v>111</v>
      </c>
      <c r="C71" s="414"/>
      <c r="D71" s="52">
        <v>0</v>
      </c>
      <c r="E71" s="53">
        <v>0</v>
      </c>
    </row>
    <row r="72" spans="2:5" ht="17.25">
      <c r="B72" s="414" t="s">
        <v>111</v>
      </c>
      <c r="C72" s="414"/>
      <c r="D72" s="52">
        <v>0</v>
      </c>
      <c r="E72" s="53">
        <v>0</v>
      </c>
    </row>
    <row r="73" spans="2:5" ht="17.25">
      <c r="B73" s="414" t="s">
        <v>111</v>
      </c>
      <c r="C73" s="414"/>
      <c r="D73" s="52">
        <v>0</v>
      </c>
      <c r="E73" s="53">
        <v>0</v>
      </c>
    </row>
    <row r="74" spans="2:5" ht="17.25">
      <c r="B74" s="414" t="s">
        <v>112</v>
      </c>
      <c r="C74" s="414"/>
      <c r="D74" s="52">
        <v>0</v>
      </c>
      <c r="E74" s="53">
        <v>0</v>
      </c>
    </row>
    <row r="75" spans="2:5" ht="17.25">
      <c r="B75" s="414" t="s">
        <v>113</v>
      </c>
      <c r="C75" s="414"/>
      <c r="D75" s="52">
        <v>0</v>
      </c>
      <c r="E75" s="53">
        <v>0</v>
      </c>
    </row>
    <row r="76" spans="2:5" ht="17.25">
      <c r="B76" s="414" t="s">
        <v>114</v>
      </c>
      <c r="C76" s="414"/>
      <c r="D76" s="52">
        <v>0</v>
      </c>
      <c r="E76" s="53">
        <v>0</v>
      </c>
    </row>
    <row r="77" spans="2:5" ht="18" thickBot="1">
      <c r="B77" s="423" t="s">
        <v>115</v>
      </c>
      <c r="C77" s="423"/>
      <c r="D77" s="55">
        <v>0</v>
      </c>
      <c r="E77" s="56">
        <v>0</v>
      </c>
    </row>
    <row r="78" spans="2:5" ht="17.25">
      <c r="B78" s="414" t="s">
        <v>80</v>
      </c>
      <c r="C78" s="414"/>
      <c r="D78" s="52">
        <v>0</v>
      </c>
      <c r="E78" s="53">
        <v>0</v>
      </c>
    </row>
    <row r="79" spans="2:5" ht="17.25">
      <c r="B79" s="414"/>
      <c r="C79" s="414"/>
      <c r="D79" s="409"/>
      <c r="E79" s="410"/>
    </row>
    <row r="80" spans="2:5" ht="17.25">
      <c r="B80" s="430" t="s">
        <v>584</v>
      </c>
      <c r="C80" s="430"/>
      <c r="D80" s="70" t="s">
        <v>109</v>
      </c>
      <c r="E80" s="71">
        <v>0</v>
      </c>
    </row>
    <row r="81" spans="2:5" ht="17.25">
      <c r="B81" s="414" t="s">
        <v>110</v>
      </c>
      <c r="C81" s="414"/>
      <c r="D81" s="52">
        <v>0</v>
      </c>
      <c r="E81" s="53">
        <v>0</v>
      </c>
    </row>
    <row r="82" spans="2:5" ht="17.25">
      <c r="B82" s="414" t="s">
        <v>111</v>
      </c>
      <c r="C82" s="414"/>
      <c r="D82" s="52">
        <v>0</v>
      </c>
      <c r="E82" s="53">
        <v>0</v>
      </c>
    </row>
    <row r="83" spans="2:5" ht="17.25">
      <c r="B83" s="414" t="s">
        <v>111</v>
      </c>
      <c r="C83" s="414"/>
      <c r="D83" s="52">
        <v>0</v>
      </c>
      <c r="E83" s="53">
        <v>0</v>
      </c>
    </row>
    <row r="84" spans="2:5" ht="17.25">
      <c r="B84" s="414" t="s">
        <v>111</v>
      </c>
      <c r="C84" s="414"/>
      <c r="D84" s="52">
        <v>0</v>
      </c>
      <c r="E84" s="53">
        <v>0</v>
      </c>
    </row>
    <row r="85" spans="2:5" ht="17.25">
      <c r="B85" s="414" t="s">
        <v>112</v>
      </c>
      <c r="C85" s="414"/>
      <c r="D85" s="52">
        <v>0</v>
      </c>
      <c r="E85" s="53">
        <v>0</v>
      </c>
    </row>
    <row r="86" spans="2:5" ht="17.25">
      <c r="B86" s="414" t="s">
        <v>113</v>
      </c>
      <c r="C86" s="414"/>
      <c r="D86" s="52">
        <v>0</v>
      </c>
      <c r="E86" s="53">
        <v>0</v>
      </c>
    </row>
    <row r="87" spans="2:5" ht="17.25">
      <c r="B87" s="414" t="s">
        <v>114</v>
      </c>
      <c r="C87" s="414"/>
      <c r="D87" s="52">
        <v>0</v>
      </c>
      <c r="E87" s="53">
        <v>0</v>
      </c>
    </row>
    <row r="88" spans="2:5" ht="18" thickBot="1">
      <c r="B88" s="423" t="s">
        <v>115</v>
      </c>
      <c r="C88" s="423"/>
      <c r="D88" s="55">
        <v>0</v>
      </c>
      <c r="E88" s="56">
        <v>0</v>
      </c>
    </row>
    <row r="89" spans="2:5" ht="17.25">
      <c r="B89" s="414" t="s">
        <v>80</v>
      </c>
      <c r="C89" s="414"/>
      <c r="D89" s="52">
        <v>0</v>
      </c>
      <c r="E89" s="53">
        <v>0</v>
      </c>
    </row>
    <row r="90" spans="2:5" ht="17.25">
      <c r="B90" s="414"/>
      <c r="C90" s="414"/>
      <c r="D90" s="414"/>
      <c r="E90" s="414"/>
    </row>
    <row r="91" spans="2:5" ht="17.25">
      <c r="B91" s="430" t="s">
        <v>584</v>
      </c>
      <c r="C91" s="430"/>
      <c r="D91" s="70" t="s">
        <v>109</v>
      </c>
      <c r="E91" s="71">
        <v>0</v>
      </c>
    </row>
    <row r="92" spans="2:5" ht="17.25">
      <c r="B92" s="414" t="s">
        <v>110</v>
      </c>
      <c r="C92" s="414"/>
      <c r="D92" s="52">
        <v>0</v>
      </c>
      <c r="E92" s="53">
        <v>0</v>
      </c>
    </row>
    <row r="93" spans="2:5" ht="17.25">
      <c r="B93" s="414" t="s">
        <v>111</v>
      </c>
      <c r="C93" s="414"/>
      <c r="D93" s="52">
        <v>0</v>
      </c>
      <c r="E93" s="53">
        <v>0</v>
      </c>
    </row>
    <row r="94" spans="2:5" ht="17.25">
      <c r="B94" s="414" t="s">
        <v>111</v>
      </c>
      <c r="C94" s="414"/>
      <c r="D94" s="52">
        <v>0</v>
      </c>
      <c r="E94" s="53">
        <v>0</v>
      </c>
    </row>
    <row r="95" spans="2:5" ht="17.25">
      <c r="B95" s="414" t="s">
        <v>111</v>
      </c>
      <c r="C95" s="414"/>
      <c r="D95" s="52">
        <v>0</v>
      </c>
      <c r="E95" s="53">
        <v>0</v>
      </c>
    </row>
    <row r="96" spans="2:5" ht="17.25">
      <c r="B96" s="414" t="s">
        <v>112</v>
      </c>
      <c r="C96" s="414"/>
      <c r="D96" s="52">
        <v>0</v>
      </c>
      <c r="E96" s="53">
        <v>0</v>
      </c>
    </row>
    <row r="97" spans="2:5" ht="17.25">
      <c r="B97" s="414" t="s">
        <v>113</v>
      </c>
      <c r="C97" s="414"/>
      <c r="D97" s="52">
        <v>0</v>
      </c>
      <c r="E97" s="53">
        <v>0</v>
      </c>
    </row>
    <row r="98" spans="2:5" ht="17.25">
      <c r="B98" s="414" t="s">
        <v>114</v>
      </c>
      <c r="C98" s="414"/>
      <c r="D98" s="52">
        <v>0</v>
      </c>
      <c r="E98" s="53">
        <v>0</v>
      </c>
    </row>
    <row r="99" spans="2:5" ht="18" thickBot="1">
      <c r="B99" s="423" t="s">
        <v>115</v>
      </c>
      <c r="C99" s="423"/>
      <c r="D99" s="55">
        <v>0</v>
      </c>
      <c r="E99" s="56">
        <v>0</v>
      </c>
    </row>
    <row r="100" spans="2:5" ht="17.25">
      <c r="B100" s="414" t="s">
        <v>80</v>
      </c>
      <c r="C100" s="414"/>
      <c r="D100" s="52">
        <v>0</v>
      </c>
      <c r="E100" s="53">
        <v>0</v>
      </c>
    </row>
    <row r="101" spans="2:5" ht="17.25">
      <c r="B101" s="414"/>
      <c r="C101" s="414"/>
      <c r="D101" s="409"/>
      <c r="E101" s="410"/>
    </row>
    <row r="102" spans="2:5" ht="17.25">
      <c r="B102" s="430" t="s">
        <v>116</v>
      </c>
      <c r="C102" s="430"/>
      <c r="D102" s="70" t="s">
        <v>109</v>
      </c>
      <c r="E102" s="71">
        <v>0</v>
      </c>
    </row>
    <row r="103" spans="2:5" ht="17.25">
      <c r="B103" s="414" t="s">
        <v>110</v>
      </c>
      <c r="C103" s="414"/>
      <c r="D103" s="52">
        <v>0</v>
      </c>
      <c r="E103" s="53">
        <v>0</v>
      </c>
    </row>
    <row r="104" spans="2:5" ht="17.25">
      <c r="B104" s="414" t="s">
        <v>111</v>
      </c>
      <c r="C104" s="414"/>
      <c r="D104" s="52">
        <v>0</v>
      </c>
      <c r="E104" s="53">
        <v>0</v>
      </c>
    </row>
    <row r="105" spans="2:5" ht="17.25">
      <c r="B105" s="414" t="s">
        <v>111</v>
      </c>
      <c r="C105" s="414"/>
      <c r="D105" s="52">
        <v>0</v>
      </c>
      <c r="E105" s="53">
        <v>0</v>
      </c>
    </row>
    <row r="106" spans="2:5" ht="17.25">
      <c r="B106" s="414" t="s">
        <v>111</v>
      </c>
      <c r="C106" s="414"/>
      <c r="D106" s="52">
        <v>0</v>
      </c>
      <c r="E106" s="53">
        <v>0</v>
      </c>
    </row>
    <row r="107" spans="2:5" ht="17.25">
      <c r="B107" s="414" t="s">
        <v>112</v>
      </c>
      <c r="C107" s="414"/>
      <c r="D107" s="52">
        <v>0</v>
      </c>
      <c r="E107" s="53">
        <v>0</v>
      </c>
    </row>
    <row r="108" spans="2:5" ht="17.25">
      <c r="B108" s="414" t="s">
        <v>113</v>
      </c>
      <c r="C108" s="414"/>
      <c r="D108" s="52">
        <v>0</v>
      </c>
      <c r="E108" s="53">
        <v>0</v>
      </c>
    </row>
    <row r="109" spans="2:5" ht="17.25">
      <c r="B109" s="414" t="s">
        <v>114</v>
      </c>
      <c r="C109" s="414"/>
      <c r="D109" s="52">
        <v>0</v>
      </c>
      <c r="E109" s="53">
        <v>0</v>
      </c>
    </row>
    <row r="110" spans="2:5" ht="18" thickBot="1">
      <c r="B110" s="423" t="s">
        <v>115</v>
      </c>
      <c r="C110" s="423"/>
      <c r="D110" s="55">
        <v>0</v>
      </c>
      <c r="E110" s="56">
        <v>0</v>
      </c>
    </row>
    <row r="111" spans="2:5" ht="17.25">
      <c r="B111" s="414" t="s">
        <v>80</v>
      </c>
      <c r="C111" s="414"/>
      <c r="D111" s="52">
        <v>0</v>
      </c>
      <c r="E111" s="53">
        <v>0</v>
      </c>
    </row>
    <row r="112" spans="2:5" ht="17.25">
      <c r="B112" s="414"/>
      <c r="C112" s="414"/>
      <c r="D112" s="409"/>
      <c r="E112" s="410"/>
    </row>
    <row r="113" spans="2:5" ht="17.25">
      <c r="B113" s="430" t="s">
        <v>116</v>
      </c>
      <c r="C113" s="430"/>
      <c r="D113" s="70" t="s">
        <v>109</v>
      </c>
      <c r="E113" s="71">
        <v>0</v>
      </c>
    </row>
    <row r="114" spans="2:5" ht="17.25">
      <c r="B114" s="414" t="s">
        <v>110</v>
      </c>
      <c r="C114" s="414"/>
      <c r="D114" s="52">
        <v>0</v>
      </c>
      <c r="E114" s="53">
        <v>0</v>
      </c>
    </row>
    <row r="115" spans="2:5" ht="17.25">
      <c r="B115" s="414" t="s">
        <v>111</v>
      </c>
      <c r="C115" s="414"/>
      <c r="D115" s="52">
        <v>0</v>
      </c>
      <c r="E115" s="53">
        <v>0</v>
      </c>
    </row>
    <row r="116" spans="2:5" ht="17.25">
      <c r="B116" s="414" t="s">
        <v>111</v>
      </c>
      <c r="C116" s="414"/>
      <c r="D116" s="52">
        <v>0</v>
      </c>
      <c r="E116" s="53">
        <v>0</v>
      </c>
    </row>
    <row r="117" spans="2:5" ht="17.25">
      <c r="B117" s="414" t="s">
        <v>111</v>
      </c>
      <c r="C117" s="414"/>
      <c r="D117" s="52">
        <v>0</v>
      </c>
      <c r="E117" s="53">
        <v>0</v>
      </c>
    </row>
    <row r="118" spans="2:5" ht="17.25">
      <c r="B118" s="414" t="s">
        <v>112</v>
      </c>
      <c r="C118" s="414"/>
      <c r="D118" s="52">
        <v>0</v>
      </c>
      <c r="E118" s="53">
        <v>0</v>
      </c>
    </row>
    <row r="119" spans="2:5" ht="17.25">
      <c r="B119" s="414" t="s">
        <v>113</v>
      </c>
      <c r="C119" s="414"/>
      <c r="D119" s="52">
        <v>0</v>
      </c>
      <c r="E119" s="53">
        <v>0</v>
      </c>
    </row>
    <row r="120" spans="2:5" ht="17.25">
      <c r="B120" s="414" t="s">
        <v>114</v>
      </c>
      <c r="C120" s="414"/>
      <c r="D120" s="52">
        <v>0</v>
      </c>
      <c r="E120" s="53">
        <v>0</v>
      </c>
    </row>
    <row r="121" spans="2:5" ht="18" thickBot="1">
      <c r="B121" s="423" t="s">
        <v>115</v>
      </c>
      <c r="C121" s="423"/>
      <c r="D121" s="55">
        <v>0</v>
      </c>
      <c r="E121" s="56">
        <v>0</v>
      </c>
    </row>
    <row r="122" spans="2:5" ht="17.25">
      <c r="B122" s="414" t="s">
        <v>80</v>
      </c>
      <c r="C122" s="414"/>
      <c r="D122" s="52">
        <v>0</v>
      </c>
      <c r="E122" s="53">
        <v>0</v>
      </c>
    </row>
    <row r="123" spans="2:5" ht="17.25">
      <c r="B123" s="414"/>
      <c r="C123" s="414"/>
      <c r="D123" s="414"/>
      <c r="E123" s="414"/>
    </row>
    <row r="124" spans="2:5" ht="17.25">
      <c r="B124" s="430" t="s">
        <v>116</v>
      </c>
      <c r="C124" s="430"/>
      <c r="D124" s="70" t="s">
        <v>109</v>
      </c>
      <c r="E124" s="71">
        <v>0</v>
      </c>
    </row>
    <row r="125" spans="2:5" ht="17.25">
      <c r="B125" s="414" t="s">
        <v>110</v>
      </c>
      <c r="C125" s="414"/>
      <c r="D125" s="52">
        <v>0</v>
      </c>
      <c r="E125" s="53">
        <v>0</v>
      </c>
    </row>
    <row r="126" spans="2:5" ht="17.25">
      <c r="B126" s="414" t="s">
        <v>111</v>
      </c>
      <c r="C126" s="414"/>
      <c r="D126" s="52">
        <v>0</v>
      </c>
      <c r="E126" s="53">
        <v>0</v>
      </c>
    </row>
    <row r="127" spans="2:5" ht="17.25">
      <c r="B127" s="414" t="s">
        <v>111</v>
      </c>
      <c r="C127" s="414"/>
      <c r="D127" s="52">
        <v>0</v>
      </c>
      <c r="E127" s="53">
        <v>0</v>
      </c>
    </row>
    <row r="128" spans="2:5" ht="17.25">
      <c r="B128" s="414" t="s">
        <v>111</v>
      </c>
      <c r="C128" s="414"/>
      <c r="D128" s="52">
        <v>0</v>
      </c>
      <c r="E128" s="53">
        <v>0</v>
      </c>
    </row>
    <row r="129" spans="2:5" ht="17.25">
      <c r="B129" s="414" t="s">
        <v>112</v>
      </c>
      <c r="C129" s="414"/>
      <c r="D129" s="52">
        <v>0</v>
      </c>
      <c r="E129" s="53">
        <v>0</v>
      </c>
    </row>
    <row r="130" spans="2:5" ht="17.25">
      <c r="B130" s="414" t="s">
        <v>113</v>
      </c>
      <c r="C130" s="414"/>
      <c r="D130" s="52">
        <v>0</v>
      </c>
      <c r="E130" s="53">
        <v>0</v>
      </c>
    </row>
    <row r="131" spans="2:5" ht="17.25">
      <c r="B131" s="414" t="s">
        <v>114</v>
      </c>
      <c r="C131" s="414"/>
      <c r="D131" s="52">
        <v>0</v>
      </c>
      <c r="E131" s="53">
        <v>0</v>
      </c>
    </row>
    <row r="132" spans="2:5" ht="18" thickBot="1">
      <c r="B132" s="423" t="s">
        <v>115</v>
      </c>
      <c r="C132" s="423"/>
      <c r="D132" s="55">
        <v>0</v>
      </c>
      <c r="E132" s="56">
        <v>0</v>
      </c>
    </row>
    <row r="133" spans="2:5" ht="17.25">
      <c r="B133" s="414" t="s">
        <v>80</v>
      </c>
      <c r="C133" s="414"/>
      <c r="D133" s="52">
        <v>0</v>
      </c>
      <c r="E133" s="53">
        <v>0</v>
      </c>
    </row>
    <row r="134" spans="2:5" ht="17.25">
      <c r="B134" s="414"/>
      <c r="C134" s="414"/>
      <c r="D134" s="52"/>
      <c r="E134" s="53"/>
    </row>
    <row r="135" spans="2:5" ht="17.25">
      <c r="B135" s="439" t="s">
        <v>117</v>
      </c>
      <c r="C135" s="430"/>
      <c r="D135" s="70" t="s">
        <v>109</v>
      </c>
      <c r="E135" s="71">
        <v>504386646</v>
      </c>
    </row>
    <row r="136" spans="2:5" ht="17.25">
      <c r="B136" s="414" t="s">
        <v>110</v>
      </c>
      <c r="C136" s="414"/>
      <c r="D136" s="52">
        <v>25</v>
      </c>
      <c r="E136" s="53">
        <v>12609666</v>
      </c>
    </row>
    <row r="137" spans="2:5" ht="17.25">
      <c r="B137" s="414" t="s">
        <v>111</v>
      </c>
      <c r="C137" s="414"/>
      <c r="D137" s="52">
        <v>0.5</v>
      </c>
      <c r="E137" s="53">
        <v>252193</v>
      </c>
    </row>
    <row r="138" spans="2:5" ht="17.25">
      <c r="B138" s="414" t="s">
        <v>111</v>
      </c>
      <c r="C138" s="414"/>
      <c r="D138" s="52">
        <v>0</v>
      </c>
      <c r="E138" s="53">
        <v>0</v>
      </c>
    </row>
    <row r="139" spans="2:5" ht="17.25">
      <c r="B139" s="414" t="s">
        <v>111</v>
      </c>
      <c r="C139" s="414"/>
      <c r="D139" s="52">
        <v>0</v>
      </c>
      <c r="E139" s="53">
        <v>0</v>
      </c>
    </row>
    <row r="140" spans="2:5" ht="18" customHeight="1">
      <c r="B140" s="414" t="s">
        <v>112</v>
      </c>
      <c r="C140" s="414"/>
      <c r="D140" s="52">
        <v>0</v>
      </c>
      <c r="E140" s="53">
        <v>0</v>
      </c>
    </row>
    <row r="141" spans="2:5" ht="18" customHeight="1">
      <c r="B141" s="414" t="s">
        <v>113</v>
      </c>
      <c r="C141" s="414"/>
      <c r="D141" s="52">
        <v>0</v>
      </c>
      <c r="E141" s="53">
        <v>0</v>
      </c>
    </row>
    <row r="142" spans="2:5" ht="17.25">
      <c r="B142" s="414" t="s">
        <v>114</v>
      </c>
      <c r="C142" s="414"/>
      <c r="D142" s="52">
        <v>1</v>
      </c>
      <c r="E142" s="53">
        <v>504387</v>
      </c>
    </row>
    <row r="143" spans="2:5" ht="18" thickBot="1">
      <c r="B143" s="423" t="s">
        <v>115</v>
      </c>
      <c r="C143" s="423"/>
      <c r="D143" s="52">
        <v>0</v>
      </c>
      <c r="E143" s="53">
        <v>0</v>
      </c>
    </row>
    <row r="144" spans="2:5" ht="18" thickBot="1">
      <c r="B144" s="433" t="s">
        <v>117</v>
      </c>
      <c r="C144" s="434"/>
      <c r="D144" s="434"/>
      <c r="E144" s="60">
        <v>13366246</v>
      </c>
    </row>
    <row r="145" spans="2:5" ht="17.25">
      <c r="B145" s="414"/>
      <c r="C145" s="414"/>
      <c r="D145" s="414"/>
      <c r="E145" s="53"/>
    </row>
    <row r="146" spans="2:5" ht="18" thickBot="1">
      <c r="B146" s="414"/>
      <c r="C146" s="414"/>
      <c r="D146" s="409"/>
      <c r="E146" s="410"/>
    </row>
    <row r="147" spans="2:5" ht="18" thickBot="1">
      <c r="B147" s="433" t="s">
        <v>118</v>
      </c>
      <c r="C147" s="434"/>
      <c r="D147" s="59">
        <v>6</v>
      </c>
      <c r="E147" s="60">
        <v>3026320</v>
      </c>
    </row>
    <row r="148" spans="2:5" ht="18" customHeight="1">
      <c r="B148" s="407"/>
      <c r="C148" s="407"/>
      <c r="D148" s="407"/>
      <c r="E148" s="407"/>
    </row>
    <row r="149" spans="2:5" ht="18" customHeight="1">
      <c r="B149" s="407"/>
      <c r="C149" s="407"/>
      <c r="D149" s="407"/>
      <c r="E149" s="407"/>
    </row>
    <row r="150" spans="2:5" ht="17.25">
      <c r="B150" s="429" t="s">
        <v>204</v>
      </c>
      <c r="C150" s="429"/>
      <c r="D150" s="70" t="s">
        <v>109</v>
      </c>
      <c r="E150" s="70">
        <v>0</v>
      </c>
    </row>
    <row r="151" spans="2:5" ht="17.25">
      <c r="B151" s="414" t="s">
        <v>119</v>
      </c>
      <c r="C151" s="414"/>
      <c r="D151" s="53">
        <v>0</v>
      </c>
      <c r="E151" s="53">
        <v>0</v>
      </c>
    </row>
    <row r="152" spans="2:5" ht="17.25">
      <c r="B152" s="414" t="s">
        <v>120</v>
      </c>
      <c r="C152" s="414"/>
      <c r="D152" s="53">
        <v>0</v>
      </c>
      <c r="E152" s="53">
        <v>0</v>
      </c>
    </row>
    <row r="153" spans="2:5" ht="17.25">
      <c r="B153" s="414" t="s">
        <v>121</v>
      </c>
      <c r="C153" s="414"/>
      <c r="D153" s="53">
        <v>0</v>
      </c>
      <c r="E153" s="53">
        <v>0</v>
      </c>
    </row>
    <row r="154" spans="2:5" ht="17.25">
      <c r="B154" s="414" t="s">
        <v>122</v>
      </c>
      <c r="C154" s="414"/>
      <c r="D154" s="53">
        <v>0</v>
      </c>
      <c r="E154" s="53">
        <v>0</v>
      </c>
    </row>
    <row r="155" spans="2:5" ht="17.25">
      <c r="B155" s="414" t="s">
        <v>122</v>
      </c>
      <c r="C155" s="414"/>
      <c r="D155" s="53">
        <v>0</v>
      </c>
      <c r="E155" s="53">
        <v>0</v>
      </c>
    </row>
    <row r="156" spans="2:5" ht="17.25">
      <c r="B156" s="414" t="s">
        <v>122</v>
      </c>
      <c r="C156" s="414"/>
      <c r="D156" s="53">
        <v>0</v>
      </c>
      <c r="E156" s="53">
        <v>0</v>
      </c>
    </row>
    <row r="157" spans="2:5" ht="18" thickBot="1">
      <c r="B157" s="423" t="s">
        <v>115</v>
      </c>
      <c r="C157" s="423"/>
      <c r="D157" s="56">
        <v>0</v>
      </c>
      <c r="E157" s="56">
        <v>0</v>
      </c>
    </row>
    <row r="158" spans="2:5" ht="18" thickBot="1">
      <c r="B158" s="433" t="s">
        <v>80</v>
      </c>
      <c r="C158" s="434"/>
      <c r="D158" s="358">
        <v>0</v>
      </c>
      <c r="E158" s="60">
        <v>0</v>
      </c>
    </row>
    <row r="159" spans="2:5" ht="17.25">
      <c r="B159" s="414"/>
      <c r="C159" s="414"/>
      <c r="D159" s="359"/>
      <c r="E159" s="53"/>
    </row>
    <row r="160" spans="2:5" ht="17.25">
      <c r="B160" s="414"/>
      <c r="C160" s="414"/>
      <c r="D160" s="359"/>
      <c r="E160" s="53"/>
    </row>
    <row r="161" spans="2:5" ht="17.25">
      <c r="B161" s="407"/>
      <c r="C161" s="407"/>
      <c r="D161" s="409"/>
      <c r="E161" s="410"/>
    </row>
    <row r="162" spans="2:5" ht="17.25">
      <c r="B162" s="419" t="s">
        <v>123</v>
      </c>
      <c r="C162" s="407"/>
      <c r="D162" s="407"/>
      <c r="E162" s="407"/>
    </row>
    <row r="163" spans="2:5" ht="17.25">
      <c r="B163" s="421" t="s">
        <v>892</v>
      </c>
      <c r="C163" s="421"/>
      <c r="D163" s="409"/>
      <c r="E163" s="410"/>
    </row>
    <row r="164" spans="2:5" ht="17.25">
      <c r="B164" s="437" t="s">
        <v>588</v>
      </c>
      <c r="C164" s="431"/>
      <c r="D164" s="70" t="s">
        <v>109</v>
      </c>
      <c r="E164" s="71">
        <v>60482426</v>
      </c>
    </row>
    <row r="165" spans="2:5" ht="17.25">
      <c r="B165" s="414" t="s">
        <v>124</v>
      </c>
      <c r="C165" s="414"/>
      <c r="D165" s="52">
        <v>8</v>
      </c>
      <c r="E165" s="53">
        <v>483859</v>
      </c>
    </row>
    <row r="166" spans="2:5" ht="18" thickBot="1">
      <c r="B166" s="423" t="s">
        <v>115</v>
      </c>
      <c r="C166" s="423"/>
      <c r="D166" s="55">
        <v>0</v>
      </c>
      <c r="E166" s="56">
        <v>0</v>
      </c>
    </row>
    <row r="167" spans="2:5" ht="17.25">
      <c r="B167" s="414" t="s">
        <v>80</v>
      </c>
      <c r="C167" s="414"/>
      <c r="D167" s="52">
        <v>8</v>
      </c>
      <c r="E167" s="53">
        <v>483859</v>
      </c>
    </row>
    <row r="168" spans="2:5" ht="17.25">
      <c r="B168" s="414"/>
      <c r="C168" s="414"/>
      <c r="D168" s="409"/>
      <c r="E168" s="410"/>
    </row>
    <row r="169" spans="2:5" ht="17.25">
      <c r="B169" s="421" t="s">
        <v>893</v>
      </c>
      <c r="C169" s="421"/>
      <c r="D169" s="409"/>
      <c r="E169" s="410"/>
    </row>
    <row r="170" spans="2:5" ht="17.25">
      <c r="B170" s="437" t="s">
        <v>588</v>
      </c>
      <c r="C170" s="431"/>
      <c r="D170" s="70" t="s">
        <v>109</v>
      </c>
      <c r="E170" s="71">
        <v>2317079</v>
      </c>
    </row>
    <row r="171" spans="2:5" ht="17.25">
      <c r="B171" s="414" t="s">
        <v>124</v>
      </c>
      <c r="C171" s="414"/>
      <c r="D171" s="52">
        <v>8</v>
      </c>
      <c r="E171" s="53">
        <v>18537</v>
      </c>
    </row>
    <row r="172" spans="2:5" ht="18" thickBot="1">
      <c r="B172" s="423" t="s">
        <v>115</v>
      </c>
      <c r="C172" s="423"/>
      <c r="D172" s="55">
        <v>0</v>
      </c>
      <c r="E172" s="56">
        <v>0</v>
      </c>
    </row>
    <row r="173" spans="2:5" ht="17.25">
      <c r="B173" s="414" t="s">
        <v>80</v>
      </c>
      <c r="C173" s="414"/>
      <c r="D173" s="52">
        <v>8</v>
      </c>
      <c r="E173" s="53">
        <v>18537</v>
      </c>
    </row>
    <row r="174" spans="2:5" ht="17.25">
      <c r="B174" s="414"/>
      <c r="C174" s="414"/>
      <c r="D174" s="409"/>
      <c r="E174" s="410"/>
    </row>
    <row r="175" spans="2:5" ht="17.25">
      <c r="B175" s="421" t="s">
        <v>587</v>
      </c>
      <c r="C175" s="421"/>
      <c r="D175" s="409"/>
      <c r="E175" s="410"/>
    </row>
    <row r="176" spans="2:5" ht="17.25">
      <c r="B176" s="437" t="s">
        <v>588</v>
      </c>
      <c r="C176" s="431"/>
      <c r="D176" s="70" t="s">
        <v>109</v>
      </c>
      <c r="E176" s="71">
        <v>0</v>
      </c>
    </row>
    <row r="177" spans="2:5" ht="17.25">
      <c r="B177" s="414" t="s">
        <v>124</v>
      </c>
      <c r="C177" s="414"/>
      <c r="D177" s="52">
        <v>0</v>
      </c>
      <c r="E177" s="53">
        <v>0</v>
      </c>
    </row>
    <row r="178" spans="2:5" ht="18" thickBot="1">
      <c r="B178" s="423" t="s">
        <v>115</v>
      </c>
      <c r="C178" s="423"/>
      <c r="D178" s="55">
        <v>0</v>
      </c>
      <c r="E178" s="56">
        <v>0</v>
      </c>
    </row>
    <row r="179" spans="2:5" ht="17.25">
      <c r="B179" s="414" t="s">
        <v>80</v>
      </c>
      <c r="C179" s="414"/>
      <c r="D179" s="52">
        <v>0</v>
      </c>
      <c r="E179" s="53">
        <v>0</v>
      </c>
    </row>
    <row r="180" spans="2:5" ht="17.25">
      <c r="B180" s="414"/>
      <c r="C180" s="414"/>
      <c r="D180" s="409"/>
      <c r="E180" s="410"/>
    </row>
    <row r="181" spans="2:5" ht="17.25">
      <c r="B181" s="421" t="s">
        <v>587</v>
      </c>
      <c r="C181" s="421"/>
      <c r="D181" s="409"/>
      <c r="E181" s="410"/>
    </row>
    <row r="182" spans="2:5" ht="17.25">
      <c r="B182" s="437" t="s">
        <v>588</v>
      </c>
      <c r="C182" s="431"/>
      <c r="D182" s="70" t="s">
        <v>109</v>
      </c>
      <c r="E182" s="71">
        <v>0</v>
      </c>
    </row>
    <row r="183" spans="2:5" ht="17.25">
      <c r="B183" s="414" t="s">
        <v>124</v>
      </c>
      <c r="C183" s="414"/>
      <c r="D183" s="52">
        <v>0</v>
      </c>
      <c r="E183" s="53">
        <v>0</v>
      </c>
    </row>
    <row r="184" spans="2:5" ht="18" thickBot="1">
      <c r="B184" s="423" t="s">
        <v>115</v>
      </c>
      <c r="C184" s="423"/>
      <c r="D184" s="55">
        <v>0</v>
      </c>
      <c r="E184" s="56">
        <v>0</v>
      </c>
    </row>
    <row r="185" spans="2:5" ht="17.25">
      <c r="B185" s="414" t="s">
        <v>80</v>
      </c>
      <c r="C185" s="414"/>
      <c r="D185" s="52">
        <v>0</v>
      </c>
      <c r="E185" s="53">
        <v>0</v>
      </c>
    </row>
    <row r="186" spans="2:5" ht="17.25">
      <c r="B186" s="414"/>
      <c r="C186" s="414"/>
      <c r="D186" s="409"/>
      <c r="E186" s="410"/>
    </row>
    <row r="187" spans="2:5" ht="17.25">
      <c r="B187" s="421" t="s">
        <v>587</v>
      </c>
      <c r="C187" s="421"/>
      <c r="D187" s="409"/>
      <c r="E187" s="410"/>
    </row>
    <row r="188" spans="2:5" ht="17.25">
      <c r="B188" s="437" t="s">
        <v>588</v>
      </c>
      <c r="C188" s="431"/>
      <c r="D188" s="70" t="s">
        <v>109</v>
      </c>
      <c r="E188" s="71">
        <v>0</v>
      </c>
    </row>
    <row r="189" spans="2:5" ht="17.25">
      <c r="B189" s="414" t="s">
        <v>124</v>
      </c>
      <c r="C189" s="414"/>
      <c r="D189" s="52">
        <v>0</v>
      </c>
      <c r="E189" s="53">
        <v>0</v>
      </c>
    </row>
    <row r="190" spans="2:5" ht="18" thickBot="1">
      <c r="B190" s="423" t="s">
        <v>115</v>
      </c>
      <c r="C190" s="423"/>
      <c r="D190" s="55">
        <v>0</v>
      </c>
      <c r="E190" s="56">
        <v>0</v>
      </c>
    </row>
    <row r="191" spans="2:5" ht="17.25">
      <c r="B191" s="414" t="s">
        <v>80</v>
      </c>
      <c r="C191" s="414"/>
      <c r="D191" s="52">
        <v>0</v>
      </c>
      <c r="E191" s="53">
        <v>0</v>
      </c>
    </row>
    <row r="192" spans="2:5" ht="17.25">
      <c r="B192" s="414"/>
      <c r="C192" s="414"/>
      <c r="D192" s="409"/>
      <c r="E192" s="410"/>
    </row>
    <row r="193" spans="2:5" ht="17.25">
      <c r="B193" s="421" t="s">
        <v>587</v>
      </c>
      <c r="C193" s="421"/>
      <c r="D193" s="409"/>
      <c r="E193" s="410"/>
    </row>
    <row r="194" spans="2:5" ht="17.25">
      <c r="B194" s="437" t="s">
        <v>588</v>
      </c>
      <c r="C194" s="431"/>
      <c r="D194" s="70" t="s">
        <v>109</v>
      </c>
      <c r="E194" s="71">
        <v>0</v>
      </c>
    </row>
    <row r="195" spans="2:5" ht="17.25">
      <c r="B195" s="414" t="s">
        <v>124</v>
      </c>
      <c r="C195" s="414"/>
      <c r="D195" s="52">
        <v>0</v>
      </c>
      <c r="E195" s="53">
        <v>0</v>
      </c>
    </row>
    <row r="196" spans="2:5" ht="18" thickBot="1">
      <c r="B196" s="423" t="s">
        <v>115</v>
      </c>
      <c r="C196" s="423"/>
      <c r="D196" s="55">
        <v>0</v>
      </c>
      <c r="E196" s="56">
        <v>0</v>
      </c>
    </row>
    <row r="197" spans="2:5" ht="17.25">
      <c r="B197" s="414" t="s">
        <v>80</v>
      </c>
      <c r="C197" s="414"/>
      <c r="D197" s="52">
        <v>0</v>
      </c>
      <c r="E197" s="53">
        <v>0</v>
      </c>
    </row>
    <row r="198" spans="2:5" ht="17.25">
      <c r="B198" s="414"/>
      <c r="C198" s="414"/>
      <c r="D198" s="414"/>
      <c r="E198" s="414"/>
    </row>
    <row r="199" spans="2:5" ht="17.25">
      <c r="B199" s="421" t="s">
        <v>587</v>
      </c>
      <c r="C199" s="421"/>
      <c r="D199" s="409"/>
      <c r="E199" s="410"/>
    </row>
    <row r="200" spans="2:5" ht="17.25">
      <c r="B200" s="437" t="s">
        <v>588</v>
      </c>
      <c r="C200" s="431"/>
      <c r="D200" s="70" t="s">
        <v>109</v>
      </c>
      <c r="E200" s="71">
        <v>0</v>
      </c>
    </row>
    <row r="201" spans="2:5" ht="17.25">
      <c r="B201" s="414" t="s">
        <v>124</v>
      </c>
      <c r="C201" s="414"/>
      <c r="D201" s="52">
        <v>0</v>
      </c>
      <c r="E201" s="53">
        <v>0</v>
      </c>
    </row>
    <row r="202" spans="2:5" ht="18" thickBot="1">
      <c r="B202" s="423" t="s">
        <v>115</v>
      </c>
      <c r="C202" s="423"/>
      <c r="D202" s="55">
        <v>0</v>
      </c>
      <c r="E202" s="56">
        <v>0</v>
      </c>
    </row>
    <row r="203" spans="2:5" ht="17.25">
      <c r="B203" s="414" t="s">
        <v>80</v>
      </c>
      <c r="C203" s="414"/>
      <c r="D203" s="52">
        <v>0</v>
      </c>
      <c r="E203" s="53">
        <v>0</v>
      </c>
    </row>
    <row r="204" spans="2:5" ht="17.25">
      <c r="B204" s="414"/>
      <c r="C204" s="414"/>
      <c r="D204" s="414"/>
      <c r="E204" s="414"/>
    </row>
    <row r="205" spans="2:5" ht="17.25">
      <c r="B205" s="421" t="s">
        <v>587</v>
      </c>
      <c r="C205" s="421"/>
      <c r="D205" s="409"/>
      <c r="E205" s="410"/>
    </row>
    <row r="206" spans="2:5" ht="17.25">
      <c r="B206" s="437" t="s">
        <v>588</v>
      </c>
      <c r="C206" s="431"/>
      <c r="D206" s="70" t="s">
        <v>109</v>
      </c>
      <c r="E206" s="71">
        <v>0</v>
      </c>
    </row>
    <row r="207" spans="2:5" ht="17.25">
      <c r="B207" s="414" t="s">
        <v>124</v>
      </c>
      <c r="C207" s="414"/>
      <c r="D207" s="52">
        <v>0</v>
      </c>
      <c r="E207" s="53">
        <v>0</v>
      </c>
    </row>
    <row r="208" spans="2:5" ht="18" thickBot="1">
      <c r="B208" s="423" t="s">
        <v>115</v>
      </c>
      <c r="C208" s="423"/>
      <c r="D208" s="55">
        <v>0</v>
      </c>
      <c r="E208" s="56">
        <v>0</v>
      </c>
    </row>
    <row r="209" spans="2:6" ht="17.25">
      <c r="B209" s="414" t="s">
        <v>80</v>
      </c>
      <c r="C209" s="414"/>
      <c r="D209" s="52">
        <v>0</v>
      </c>
      <c r="E209" s="53">
        <v>0</v>
      </c>
    </row>
    <row r="210" spans="2:6" ht="17.25">
      <c r="B210" s="408"/>
      <c r="C210" s="408"/>
      <c r="D210" s="409"/>
      <c r="E210" s="410"/>
    </row>
    <row r="211" spans="2:6" ht="17.25">
      <c r="B211" s="421" t="s">
        <v>587</v>
      </c>
      <c r="C211" s="421"/>
      <c r="D211" s="409"/>
      <c r="E211" s="410"/>
    </row>
    <row r="212" spans="2:6" ht="17.25">
      <c r="B212" s="437" t="s">
        <v>588</v>
      </c>
      <c r="C212" s="431"/>
      <c r="D212" s="70" t="s">
        <v>109</v>
      </c>
      <c r="E212" s="71">
        <v>0</v>
      </c>
    </row>
    <row r="213" spans="2:6" ht="17.25">
      <c r="B213" s="414" t="s">
        <v>124</v>
      </c>
      <c r="C213" s="414"/>
      <c r="D213" s="52">
        <v>0</v>
      </c>
      <c r="E213" s="53">
        <v>0</v>
      </c>
    </row>
    <row r="214" spans="2:6" ht="18" thickBot="1">
      <c r="B214" s="423" t="s">
        <v>115</v>
      </c>
      <c r="C214" s="423"/>
      <c r="D214" s="55">
        <v>0</v>
      </c>
      <c r="E214" s="56">
        <v>0</v>
      </c>
    </row>
    <row r="215" spans="2:6" ht="17.25">
      <c r="B215" s="414" t="s">
        <v>80</v>
      </c>
      <c r="C215" s="414"/>
      <c r="D215" s="52">
        <v>0</v>
      </c>
      <c r="E215" s="53">
        <v>0</v>
      </c>
    </row>
    <row r="216" spans="2:6" ht="17.25">
      <c r="B216" s="414"/>
      <c r="C216" s="414"/>
      <c r="D216" s="416"/>
      <c r="E216" s="417"/>
    </row>
    <row r="217" spans="2:6" ht="17.25">
      <c r="B217" s="421" t="s">
        <v>587</v>
      </c>
      <c r="C217" s="421"/>
      <c r="D217" s="409"/>
      <c r="E217" s="410"/>
    </row>
    <row r="218" spans="2:6" ht="17.25">
      <c r="B218" s="437" t="s">
        <v>588</v>
      </c>
      <c r="C218" s="431"/>
      <c r="D218" s="70" t="s">
        <v>109</v>
      </c>
      <c r="E218" s="71">
        <v>0</v>
      </c>
    </row>
    <row r="219" spans="2:6" ht="17.25">
      <c r="B219" s="414" t="s">
        <v>124</v>
      </c>
      <c r="C219" s="414"/>
      <c r="D219" s="52">
        <v>0</v>
      </c>
      <c r="E219" s="53">
        <v>0</v>
      </c>
    </row>
    <row r="220" spans="2:6" ht="18" thickBot="1">
      <c r="B220" s="423" t="s">
        <v>115</v>
      </c>
      <c r="C220" s="423"/>
      <c r="D220" s="55">
        <v>0</v>
      </c>
      <c r="E220" s="56">
        <v>0</v>
      </c>
      <c r="F220" s="61"/>
    </row>
    <row r="221" spans="2:6" ht="17.25">
      <c r="B221" s="414" t="s">
        <v>80</v>
      </c>
      <c r="C221" s="414"/>
      <c r="D221" s="52">
        <v>0</v>
      </c>
      <c r="E221" s="53">
        <v>0</v>
      </c>
    </row>
    <row r="222" spans="2:6" ht="17.25">
      <c r="B222" s="414"/>
      <c r="C222" s="414"/>
      <c r="D222" s="52"/>
      <c r="E222" s="53"/>
    </row>
    <row r="223" spans="2:6" ht="17.25">
      <c r="B223" s="421" t="s">
        <v>587</v>
      </c>
      <c r="C223" s="421"/>
      <c r="D223" s="409"/>
      <c r="E223" s="410"/>
    </row>
    <row r="224" spans="2:6" ht="17.25">
      <c r="B224" s="437" t="s">
        <v>588</v>
      </c>
      <c r="C224" s="431"/>
      <c r="D224" s="70" t="s">
        <v>109</v>
      </c>
      <c r="E224" s="71">
        <v>0</v>
      </c>
    </row>
    <row r="225" spans="2:5" ht="17.25">
      <c r="B225" s="414" t="s">
        <v>124</v>
      </c>
      <c r="C225" s="414"/>
      <c r="D225" s="52">
        <v>0</v>
      </c>
      <c r="E225" s="53">
        <v>0</v>
      </c>
    </row>
    <row r="226" spans="2:5" ht="18" thickBot="1">
      <c r="B226" s="423" t="s">
        <v>115</v>
      </c>
      <c r="C226" s="423"/>
      <c r="D226" s="55">
        <v>0</v>
      </c>
      <c r="E226" s="56">
        <v>0</v>
      </c>
    </row>
    <row r="227" spans="2:5" ht="17.25">
      <c r="B227" s="414" t="s">
        <v>80</v>
      </c>
      <c r="C227" s="414"/>
      <c r="D227" s="52">
        <v>0</v>
      </c>
      <c r="E227" s="53">
        <v>0</v>
      </c>
    </row>
    <row r="228" spans="2:5" ht="17.25">
      <c r="B228" s="414"/>
      <c r="C228" s="414"/>
      <c r="D228" s="414"/>
      <c r="E228" s="47"/>
    </row>
    <row r="229" spans="2:5" ht="17.25">
      <c r="B229" s="435" t="s">
        <v>203</v>
      </c>
      <c r="C229" s="429"/>
      <c r="D229" s="94"/>
      <c r="E229" s="71">
        <v>62799505</v>
      </c>
    </row>
    <row r="230" spans="2:5" ht="17.25">
      <c r="B230" s="414" t="s">
        <v>124</v>
      </c>
      <c r="C230" s="414"/>
      <c r="D230" s="414"/>
      <c r="E230" s="53">
        <v>502396</v>
      </c>
    </row>
    <row r="231" spans="2:5" ht="18" thickBot="1">
      <c r="B231" s="423" t="s">
        <v>115</v>
      </c>
      <c r="C231" s="423"/>
      <c r="D231" s="423"/>
      <c r="E231" s="55">
        <v>0</v>
      </c>
    </row>
    <row r="232" spans="2:5" ht="18" thickBot="1">
      <c r="B232" s="433" t="s">
        <v>203</v>
      </c>
      <c r="C232" s="434"/>
      <c r="D232" s="434"/>
      <c r="E232" s="77">
        <v>502396</v>
      </c>
    </row>
    <row r="233" spans="2:5" ht="17.25">
      <c r="B233" s="414"/>
      <c r="C233" s="414"/>
      <c r="D233" s="414"/>
      <c r="E233" s="47"/>
    </row>
    <row r="234" spans="2:5" ht="17.25">
      <c r="B234" s="414"/>
      <c r="C234" s="414"/>
      <c r="D234" s="414"/>
      <c r="E234" s="47"/>
    </row>
    <row r="235" spans="2:5" ht="17.25">
      <c r="B235" s="414"/>
      <c r="C235" s="414"/>
      <c r="D235" s="414"/>
      <c r="E235" s="47"/>
    </row>
    <row r="236" spans="2:5" ht="17.25">
      <c r="B236" s="419" t="s">
        <v>125</v>
      </c>
      <c r="C236" s="419"/>
      <c r="D236" s="416"/>
      <c r="E236" s="417"/>
    </row>
    <row r="237" spans="2:5" ht="17.25">
      <c r="B237" s="426" t="s">
        <v>126</v>
      </c>
      <c r="C237" s="427" t="s">
        <v>127</v>
      </c>
      <c r="D237" s="427" t="s">
        <v>81</v>
      </c>
      <c r="E237" s="428" t="s">
        <v>82</v>
      </c>
    </row>
    <row r="238" spans="2:5" ht="17.25">
      <c r="B238" s="47" t="s">
        <v>632</v>
      </c>
      <c r="C238" s="53">
        <v>320999720</v>
      </c>
      <c r="D238" s="53">
        <v>1.5</v>
      </c>
      <c r="E238" s="53">
        <v>481500</v>
      </c>
    </row>
    <row r="239" spans="2:5" ht="17.25">
      <c r="B239" s="47" t="s">
        <v>504</v>
      </c>
      <c r="C239" s="53">
        <v>120587421</v>
      </c>
      <c r="D239" s="53">
        <v>3</v>
      </c>
      <c r="E239" s="53">
        <v>361762</v>
      </c>
    </row>
    <row r="240" spans="2:5" ht="17.25">
      <c r="B240" s="47" t="s">
        <v>553</v>
      </c>
      <c r="C240" s="53">
        <v>504386646</v>
      </c>
      <c r="D240" s="53">
        <v>1</v>
      </c>
      <c r="E240" s="53">
        <v>504387</v>
      </c>
    </row>
    <row r="241" spans="2:5" ht="17.25">
      <c r="B241" s="47" t="s">
        <v>505</v>
      </c>
      <c r="C241" s="53">
        <v>504386646</v>
      </c>
      <c r="D241" s="53">
        <v>1</v>
      </c>
      <c r="E241" s="53">
        <v>504387</v>
      </c>
    </row>
    <row r="242" spans="2:5" ht="17.25">
      <c r="B242" s="47">
        <v>0</v>
      </c>
      <c r="C242" s="53">
        <v>504386646</v>
      </c>
      <c r="D242" s="53">
        <v>3</v>
      </c>
      <c r="E242" s="53">
        <v>1513160</v>
      </c>
    </row>
    <row r="243" spans="2:5" ht="17.25">
      <c r="B243" s="47" t="s">
        <v>554</v>
      </c>
      <c r="C243" s="53">
        <v>504386646</v>
      </c>
      <c r="D243" s="53">
        <v>1</v>
      </c>
      <c r="E243" s="53">
        <v>504387</v>
      </c>
    </row>
    <row r="244" spans="2:5" ht="17.25">
      <c r="B244" s="47" t="s">
        <v>555</v>
      </c>
      <c r="C244" s="53">
        <v>504386646</v>
      </c>
      <c r="D244" s="53">
        <v>2</v>
      </c>
      <c r="E244" s="53">
        <v>1008773</v>
      </c>
    </row>
    <row r="245" spans="2:5" ht="17.25">
      <c r="B245" s="47" t="s">
        <v>556</v>
      </c>
      <c r="C245" s="53">
        <v>122904500</v>
      </c>
      <c r="D245" s="53">
        <v>1</v>
      </c>
      <c r="E245" s="53">
        <v>122905</v>
      </c>
    </row>
    <row r="246" spans="2:5" ht="17.25">
      <c r="B246" s="47" t="s">
        <v>506</v>
      </c>
      <c r="C246" s="53">
        <v>381482146</v>
      </c>
      <c r="D246" s="53">
        <v>0.7</v>
      </c>
      <c r="E246" s="53">
        <v>267038</v>
      </c>
    </row>
    <row r="247" spans="2:5" ht="17.25">
      <c r="B247" s="47" t="s">
        <v>557</v>
      </c>
      <c r="C247" s="53">
        <v>504386646</v>
      </c>
      <c r="D247" s="53">
        <v>1</v>
      </c>
      <c r="E247" s="53">
        <v>504387</v>
      </c>
    </row>
    <row r="248" spans="2:5" ht="17.25">
      <c r="B248" s="47" t="s">
        <v>633</v>
      </c>
      <c r="C248" s="53">
        <v>504386646</v>
      </c>
      <c r="D248" s="53">
        <v>1</v>
      </c>
      <c r="E248" s="53">
        <v>504387</v>
      </c>
    </row>
    <row r="249" spans="2:5" ht="17.25">
      <c r="B249" s="47">
        <v>0</v>
      </c>
      <c r="C249" s="53">
        <v>0</v>
      </c>
      <c r="D249" s="53">
        <v>0</v>
      </c>
      <c r="E249" s="53">
        <v>0</v>
      </c>
    </row>
    <row r="250" spans="2:5" ht="17.25">
      <c r="B250" s="47">
        <v>0</v>
      </c>
      <c r="C250" s="53">
        <v>0</v>
      </c>
      <c r="D250" s="53">
        <v>0</v>
      </c>
      <c r="E250" s="53">
        <v>0</v>
      </c>
    </row>
    <row r="251" spans="2:5" ht="17.25">
      <c r="B251" s="47">
        <v>0</v>
      </c>
      <c r="C251" s="53">
        <v>0</v>
      </c>
      <c r="D251" s="53">
        <v>0</v>
      </c>
      <c r="E251" s="53">
        <v>0</v>
      </c>
    </row>
    <row r="252" spans="2:5" ht="17.25">
      <c r="B252" s="47">
        <v>0</v>
      </c>
      <c r="C252" s="53">
        <v>0</v>
      </c>
      <c r="D252" s="53">
        <v>0</v>
      </c>
      <c r="E252" s="53">
        <v>0</v>
      </c>
    </row>
    <row r="253" spans="2:5" ht="17.25">
      <c r="B253" s="47">
        <v>0</v>
      </c>
      <c r="C253" s="53">
        <v>0</v>
      </c>
      <c r="D253" s="53">
        <v>0</v>
      </c>
      <c r="E253" s="53">
        <v>0</v>
      </c>
    </row>
    <row r="254" spans="2:5" ht="17.25">
      <c r="B254" s="47">
        <v>0</v>
      </c>
      <c r="C254" s="53">
        <v>0</v>
      </c>
      <c r="D254" s="53">
        <v>0</v>
      </c>
      <c r="E254" s="53">
        <v>0</v>
      </c>
    </row>
    <row r="255" spans="2:5" ht="17.25">
      <c r="B255" s="47">
        <v>0</v>
      </c>
      <c r="C255" s="53">
        <v>0</v>
      </c>
      <c r="D255" s="53">
        <v>0</v>
      </c>
      <c r="E255" s="53">
        <v>0</v>
      </c>
    </row>
    <row r="256" spans="2:5" ht="17.25">
      <c r="B256" s="47">
        <v>0</v>
      </c>
      <c r="C256" s="53">
        <v>0</v>
      </c>
      <c r="D256" s="53">
        <v>0</v>
      </c>
      <c r="E256" s="53">
        <v>0</v>
      </c>
    </row>
    <row r="257" spans="2:6" ht="17.25">
      <c r="B257" s="47">
        <v>0</v>
      </c>
      <c r="C257" s="53">
        <v>0</v>
      </c>
      <c r="D257" s="53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3">
        <v>0</v>
      </c>
      <c r="E258" s="53">
        <v>0</v>
      </c>
    </row>
    <row r="259" spans="2:6" ht="17.25">
      <c r="B259" s="47">
        <v>0</v>
      </c>
      <c r="C259" s="53">
        <v>0</v>
      </c>
      <c r="D259" s="53">
        <v>0</v>
      </c>
      <c r="E259" s="53">
        <v>0</v>
      </c>
    </row>
    <row r="260" spans="2:6" ht="17.25">
      <c r="B260" s="47">
        <v>0</v>
      </c>
      <c r="C260" s="53">
        <v>0</v>
      </c>
      <c r="D260" s="53">
        <v>0</v>
      </c>
      <c r="E260" s="53">
        <v>0</v>
      </c>
    </row>
    <row r="261" spans="2:6" ht="17.25">
      <c r="B261" s="47">
        <v>0</v>
      </c>
      <c r="C261" s="53">
        <v>0</v>
      </c>
      <c r="D261" s="53">
        <v>0</v>
      </c>
      <c r="E261" s="53">
        <v>0</v>
      </c>
    </row>
    <row r="262" spans="2:6" ht="17.25">
      <c r="B262" s="47">
        <v>0</v>
      </c>
      <c r="C262" s="53">
        <v>0</v>
      </c>
      <c r="D262" s="53">
        <v>0</v>
      </c>
      <c r="E262" s="53">
        <v>0</v>
      </c>
    </row>
    <row r="263" spans="2:6" ht="17.25">
      <c r="B263" s="47">
        <v>0</v>
      </c>
      <c r="C263" s="53">
        <v>0</v>
      </c>
      <c r="D263" s="53">
        <v>0</v>
      </c>
      <c r="E263" s="53">
        <v>0</v>
      </c>
    </row>
    <row r="264" spans="2:6" ht="17.25">
      <c r="B264" s="47">
        <v>0</v>
      </c>
      <c r="C264" s="53">
        <v>0</v>
      </c>
      <c r="D264" s="53">
        <v>0</v>
      </c>
      <c r="E264" s="53">
        <v>0</v>
      </c>
    </row>
    <row r="265" spans="2:6" ht="17.25">
      <c r="B265" s="47">
        <v>0</v>
      </c>
      <c r="C265" s="53">
        <v>0</v>
      </c>
      <c r="D265" s="53">
        <v>0</v>
      </c>
      <c r="E265" s="53">
        <v>0</v>
      </c>
    </row>
    <row r="266" spans="2:6" ht="17.25">
      <c r="B266" s="47">
        <v>0</v>
      </c>
      <c r="C266" s="53">
        <v>0</v>
      </c>
      <c r="D266" s="53">
        <v>0</v>
      </c>
      <c r="E266" s="53">
        <v>0</v>
      </c>
    </row>
    <row r="267" spans="2:6" ht="17.25">
      <c r="B267" s="47">
        <v>0</v>
      </c>
      <c r="C267" s="53">
        <v>0</v>
      </c>
      <c r="D267" s="53">
        <v>0</v>
      </c>
      <c r="E267" s="53">
        <v>0</v>
      </c>
    </row>
    <row r="268" spans="2:6" ht="17.25">
      <c r="B268" s="47">
        <v>0</v>
      </c>
      <c r="C268" s="53">
        <v>0</v>
      </c>
      <c r="D268" s="53">
        <v>0</v>
      </c>
      <c r="E268" s="53">
        <v>0</v>
      </c>
    </row>
    <row r="269" spans="2:6" ht="18" thickBot="1">
      <c r="B269" s="66">
        <v>0</v>
      </c>
      <c r="C269" s="56">
        <v>0</v>
      </c>
      <c r="D269" s="56">
        <v>0</v>
      </c>
      <c r="E269" s="56">
        <v>0</v>
      </c>
    </row>
    <row r="270" spans="2:6" ht="18" thickBot="1">
      <c r="B270" s="433" t="s">
        <v>79</v>
      </c>
      <c r="C270" s="434"/>
      <c r="D270" s="434"/>
      <c r="E270" s="60">
        <v>6277073</v>
      </c>
    </row>
    <row r="271" spans="2:6" ht="17.25">
      <c r="B271" s="414"/>
      <c r="C271" s="414"/>
      <c r="D271" s="414"/>
      <c r="E271" s="53"/>
    </row>
    <row r="272" spans="2:6" ht="17.25">
      <c r="B272" s="414"/>
      <c r="C272" s="414"/>
      <c r="D272" s="414"/>
      <c r="E272" s="53"/>
    </row>
    <row r="273" spans="2:5" ht="17.25">
      <c r="B273" s="414"/>
      <c r="C273" s="414"/>
      <c r="D273" s="414"/>
      <c r="E273" s="414"/>
    </row>
    <row r="274" spans="2:5" ht="17.25">
      <c r="B274" s="432" t="s">
        <v>128</v>
      </c>
      <c r="C274" s="432"/>
      <c r="D274" s="432"/>
      <c r="E274" s="426"/>
    </row>
    <row r="275" spans="2:5" ht="17.25">
      <c r="B275" s="414" t="s">
        <v>129</v>
      </c>
      <c r="C275" s="414"/>
      <c r="D275" s="414"/>
      <c r="E275" s="53">
        <v>6052640</v>
      </c>
    </row>
    <row r="276" spans="2:5" ht="17.25">
      <c r="B276" s="414" t="s">
        <v>130</v>
      </c>
      <c r="C276" s="414"/>
      <c r="D276" s="414"/>
      <c r="E276" s="53">
        <v>6052640</v>
      </c>
    </row>
    <row r="277" spans="2:5" ht="17.25">
      <c r="B277" s="414" t="s">
        <v>78</v>
      </c>
      <c r="C277" s="414"/>
      <c r="D277" s="414"/>
      <c r="E277" s="53">
        <v>3026320</v>
      </c>
    </row>
    <row r="278" spans="2:5" ht="17.25">
      <c r="B278" s="414" t="s">
        <v>131</v>
      </c>
      <c r="C278" s="414"/>
      <c r="D278" s="414"/>
      <c r="E278" s="53">
        <v>13366246</v>
      </c>
    </row>
    <row r="279" spans="2:5" ht="17.25">
      <c r="B279" s="414" t="s">
        <v>132</v>
      </c>
      <c r="C279" s="414"/>
      <c r="D279" s="414"/>
      <c r="E279" s="53">
        <v>0</v>
      </c>
    </row>
    <row r="280" spans="2:5" ht="17.25">
      <c r="B280" s="414" t="s">
        <v>133</v>
      </c>
      <c r="C280" s="414"/>
      <c r="D280" s="414"/>
      <c r="E280" s="53">
        <v>502396</v>
      </c>
    </row>
    <row r="281" spans="2:5" ht="18" thickBot="1">
      <c r="B281" s="423" t="s">
        <v>134</v>
      </c>
      <c r="C281" s="423"/>
      <c r="D281" s="423"/>
      <c r="E281" s="56">
        <v>6277073</v>
      </c>
    </row>
    <row r="282" spans="2:5" ht="18" thickBot="1">
      <c r="B282" s="433" t="s">
        <v>135</v>
      </c>
      <c r="C282" s="434"/>
      <c r="D282" s="434"/>
      <c r="E282" s="60">
        <v>35277315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5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2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671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2596462043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31157545</v>
      </c>
    </row>
    <row r="9" spans="2:5" ht="18" thickBot="1">
      <c r="B9" s="57" t="s">
        <v>89</v>
      </c>
      <c r="C9" s="58"/>
      <c r="D9" s="59">
        <v>12</v>
      </c>
      <c r="E9" s="60">
        <v>31157545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2</v>
      </c>
      <c r="E14" s="53">
        <v>5192924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10</v>
      </c>
      <c r="E25" s="53">
        <v>25964620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31157544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31157544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589</v>
      </c>
      <c r="C36" s="69"/>
      <c r="D36" s="287" t="s">
        <v>109</v>
      </c>
      <c r="E36" s="71">
        <v>2191778101</v>
      </c>
    </row>
    <row r="37" spans="2:6" ht="17.25">
      <c r="B37" s="61" t="s">
        <v>110</v>
      </c>
      <c r="C37" s="61"/>
      <c r="D37" s="52">
        <v>25</v>
      </c>
      <c r="E37" s="53">
        <v>54794453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2191778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</v>
      </c>
      <c r="E45" s="53">
        <v>56986231</v>
      </c>
    </row>
    <row r="46" spans="2:6" ht="17.25">
      <c r="B46" s="61"/>
      <c r="C46" s="61"/>
      <c r="D46" s="284"/>
      <c r="E46" s="295"/>
    </row>
    <row r="47" spans="2:6" ht="17.25">
      <c r="B47" s="69" t="s">
        <v>590</v>
      </c>
      <c r="C47" s="69"/>
      <c r="D47" s="287" t="s">
        <v>109</v>
      </c>
      <c r="E47" s="71">
        <v>404683942</v>
      </c>
    </row>
    <row r="48" spans="2:6" ht="17.25">
      <c r="B48" s="61" t="s">
        <v>110</v>
      </c>
      <c r="C48" s="61"/>
      <c r="D48" s="52">
        <v>25</v>
      </c>
      <c r="E48" s="53">
        <v>10117099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404684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</v>
      </c>
      <c r="E56" s="53">
        <v>10521783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2596462043</v>
      </c>
    </row>
    <row r="136" spans="2:5" ht="17.25">
      <c r="B136" s="61" t="s">
        <v>110</v>
      </c>
      <c r="C136" s="61"/>
      <c r="D136" s="52">
        <v>50</v>
      </c>
      <c r="E136" s="53">
        <v>64911552</v>
      </c>
    </row>
    <row r="137" spans="2:5" ht="17.25">
      <c r="B137" s="61" t="s">
        <v>111</v>
      </c>
      <c r="C137" s="61"/>
      <c r="D137" s="52">
        <v>0</v>
      </c>
      <c r="E137" s="53">
        <v>0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2596462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67508014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15578772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2596462043</v>
      </c>
    </row>
    <row r="151" spans="2:5" ht="17.25">
      <c r="B151" s="61" t="s">
        <v>119</v>
      </c>
      <c r="C151" s="61"/>
      <c r="D151" s="52">
        <v>4</v>
      </c>
      <c r="E151" s="53">
        <v>10385848</v>
      </c>
    </row>
    <row r="152" spans="2:5" ht="17.25">
      <c r="B152" s="61" t="s">
        <v>120</v>
      </c>
      <c r="C152" s="61"/>
      <c r="D152" s="52">
        <v>1</v>
      </c>
      <c r="E152" s="53">
        <v>2596462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0.9</v>
      </c>
      <c r="E157" s="56">
        <v>2336816</v>
      </c>
    </row>
    <row r="158" spans="2:5" ht="18" thickBot="1">
      <c r="B158" s="57" t="s">
        <v>80</v>
      </c>
      <c r="C158" s="58"/>
      <c r="D158" s="59">
        <v>5.9</v>
      </c>
      <c r="E158" s="60">
        <v>15319126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672</v>
      </c>
      <c r="C163" s="74"/>
      <c r="D163" s="284"/>
      <c r="E163" s="295"/>
    </row>
    <row r="164" spans="2:5" ht="17.25">
      <c r="B164" s="75">
        <v>250</v>
      </c>
      <c r="C164" s="76"/>
      <c r="D164" s="287" t="s">
        <v>109</v>
      </c>
      <c r="E164" s="71">
        <v>1030508</v>
      </c>
    </row>
    <row r="165" spans="2:5" ht="17.25">
      <c r="B165" s="61" t="s">
        <v>124</v>
      </c>
      <c r="C165" s="61"/>
      <c r="D165" s="52">
        <v>5</v>
      </c>
      <c r="E165" s="53">
        <v>5153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5</v>
      </c>
      <c r="E167" s="53">
        <v>5153</v>
      </c>
    </row>
    <row r="168" spans="2:5" ht="17.25">
      <c r="B168" s="61"/>
      <c r="C168" s="61"/>
      <c r="D168" s="284"/>
      <c r="E168" s="295"/>
    </row>
    <row r="169" spans="2:5" ht="17.25">
      <c r="B169" s="74" t="s">
        <v>443</v>
      </c>
      <c r="C169" s="74"/>
      <c r="D169" s="284"/>
      <c r="E169" s="295"/>
    </row>
    <row r="170" spans="2:5" ht="17.25">
      <c r="B170" s="75">
        <v>251</v>
      </c>
      <c r="C170" s="76"/>
      <c r="D170" s="287" t="s">
        <v>109</v>
      </c>
      <c r="E170" s="71">
        <v>4668879</v>
      </c>
    </row>
    <row r="171" spans="2:5" ht="17.25">
      <c r="B171" s="61" t="s">
        <v>124</v>
      </c>
      <c r="C171" s="61"/>
      <c r="D171" s="52">
        <v>5</v>
      </c>
      <c r="E171" s="53">
        <v>23344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5</v>
      </c>
      <c r="E173" s="53">
        <v>23344</v>
      </c>
    </row>
    <row r="174" spans="2:5" ht="17.25">
      <c r="B174" s="61"/>
      <c r="C174" s="61"/>
      <c r="D174" s="284"/>
      <c r="E174" s="295"/>
    </row>
    <row r="175" spans="2:5" ht="17.25">
      <c r="B175" s="74" t="s">
        <v>444</v>
      </c>
      <c r="C175" s="74"/>
      <c r="D175" s="284"/>
      <c r="E175" s="295"/>
    </row>
    <row r="176" spans="2:5" ht="17.25">
      <c r="B176" s="75">
        <v>252</v>
      </c>
      <c r="C176" s="76"/>
      <c r="D176" s="287" t="s">
        <v>109</v>
      </c>
      <c r="E176" s="71">
        <v>15432518</v>
      </c>
    </row>
    <row r="177" spans="2:5" ht="17.25">
      <c r="B177" s="61" t="s">
        <v>124</v>
      </c>
      <c r="C177" s="61"/>
      <c r="D177" s="52">
        <v>5</v>
      </c>
      <c r="E177" s="53">
        <v>77163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5</v>
      </c>
      <c r="E179" s="53">
        <v>77163</v>
      </c>
    </row>
    <row r="180" spans="2:5" ht="17.25">
      <c r="B180" s="61"/>
      <c r="C180" s="61"/>
      <c r="D180" s="284"/>
      <c r="E180" s="295"/>
    </row>
    <row r="181" spans="2:5" ht="17.25">
      <c r="B181" s="74" t="s">
        <v>382</v>
      </c>
      <c r="C181" s="74"/>
      <c r="D181" s="284"/>
      <c r="E181" s="295"/>
    </row>
    <row r="182" spans="2:5" ht="17.25">
      <c r="B182" s="75" t="s">
        <v>591</v>
      </c>
      <c r="C182" s="76"/>
      <c r="D182" s="287" t="s">
        <v>109</v>
      </c>
      <c r="E182" s="71">
        <v>1283015032</v>
      </c>
    </row>
    <row r="183" spans="2:5" ht="17.25">
      <c r="B183" s="61" t="s">
        <v>124</v>
      </c>
      <c r="C183" s="61"/>
      <c r="D183" s="52">
        <v>8</v>
      </c>
      <c r="E183" s="53">
        <v>10264120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10264120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5" ht="17.25">
      <c r="B209" s="61" t="s">
        <v>80</v>
      </c>
      <c r="C209" s="61"/>
      <c r="D209" s="52">
        <v>0</v>
      </c>
      <c r="E209" s="53">
        <v>0</v>
      </c>
    </row>
    <row r="210" spans="2:5" ht="17.25">
      <c r="B210" s="43"/>
      <c r="C210" s="43"/>
      <c r="D210" s="284"/>
      <c r="E210" s="295"/>
    </row>
    <row r="211" spans="2:5" ht="17.25">
      <c r="B211" s="74" t="s">
        <v>587</v>
      </c>
      <c r="C211" s="74"/>
      <c r="D211" s="284"/>
      <c r="E211" s="295"/>
    </row>
    <row r="212" spans="2:5" ht="17.25">
      <c r="B212" s="75" t="s">
        <v>588</v>
      </c>
      <c r="C212" s="76"/>
      <c r="D212" s="287" t="s">
        <v>109</v>
      </c>
      <c r="E212" s="71">
        <v>0</v>
      </c>
    </row>
    <row r="213" spans="2:5" ht="17.25">
      <c r="B213" s="61" t="s">
        <v>124</v>
      </c>
      <c r="C213" s="61"/>
      <c r="D213" s="52">
        <v>0</v>
      </c>
      <c r="E213" s="53">
        <v>0</v>
      </c>
    </row>
    <row r="214" spans="2:5" ht="18" thickBot="1">
      <c r="B214" s="65" t="s">
        <v>115</v>
      </c>
      <c r="C214" s="65"/>
      <c r="D214" s="55">
        <v>0</v>
      </c>
      <c r="E214" s="56">
        <v>0</v>
      </c>
    </row>
    <row r="215" spans="2:5" ht="17.25">
      <c r="B215" s="61" t="s">
        <v>80</v>
      </c>
      <c r="C215" s="61"/>
      <c r="D215" s="52">
        <v>0</v>
      </c>
      <c r="E215" s="53">
        <v>0</v>
      </c>
    </row>
    <row r="216" spans="2:5" ht="17.25">
      <c r="B216" s="61"/>
      <c r="C216" s="61"/>
      <c r="D216" s="288"/>
      <c r="E216" s="298"/>
    </row>
    <row r="217" spans="2:5" ht="17.25">
      <c r="B217" s="74" t="s">
        <v>587</v>
      </c>
      <c r="C217" s="74"/>
      <c r="D217" s="284"/>
      <c r="E217" s="295"/>
    </row>
    <row r="218" spans="2:5" ht="17.25">
      <c r="B218" s="75" t="s">
        <v>588</v>
      </c>
      <c r="C218" s="76"/>
      <c r="D218" s="287" t="s">
        <v>109</v>
      </c>
      <c r="E218" s="71">
        <v>0</v>
      </c>
    </row>
    <row r="219" spans="2:5" ht="17.25">
      <c r="B219" s="61" t="s">
        <v>124</v>
      </c>
      <c r="C219" s="61"/>
      <c r="D219" s="52">
        <v>0</v>
      </c>
      <c r="E219" s="53">
        <v>0</v>
      </c>
    </row>
    <row r="220" spans="2:5" ht="18" thickBot="1">
      <c r="B220" s="65" t="s">
        <v>115</v>
      </c>
      <c r="C220" s="65"/>
      <c r="D220" s="55">
        <v>0</v>
      </c>
      <c r="E220" s="56">
        <v>0</v>
      </c>
    </row>
    <row r="221" spans="2:5" ht="17.25">
      <c r="B221" s="61" t="s">
        <v>80</v>
      </c>
      <c r="C221" s="61"/>
      <c r="D221" s="52">
        <v>0</v>
      </c>
      <c r="E221" s="53">
        <v>0</v>
      </c>
    </row>
    <row r="222" spans="2:5" ht="17.25">
      <c r="B222" s="61"/>
      <c r="C222" s="61"/>
      <c r="D222" s="288"/>
      <c r="E222" s="47"/>
    </row>
    <row r="223" spans="2:5" ht="17.25">
      <c r="B223" s="74" t="s">
        <v>587</v>
      </c>
      <c r="C223" s="74"/>
      <c r="D223" s="284"/>
      <c r="E223" s="295"/>
    </row>
    <row r="224" spans="2:5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47"/>
      <c r="C228" s="53"/>
      <c r="D228" s="52"/>
      <c r="E228" s="53"/>
    </row>
    <row r="229" spans="2:5" ht="17.25">
      <c r="B229" s="62" t="s">
        <v>203</v>
      </c>
      <c r="C229" s="63"/>
      <c r="D229" s="94"/>
      <c r="E229" s="71">
        <v>1304146937</v>
      </c>
    </row>
    <row r="230" spans="2:5" ht="17.25">
      <c r="B230" s="61" t="s">
        <v>124</v>
      </c>
      <c r="C230" s="61"/>
      <c r="D230" s="288"/>
      <c r="E230" s="53">
        <v>10369780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10369780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673</v>
      </c>
      <c r="C238" s="53">
        <v>388350434</v>
      </c>
      <c r="D238" s="52">
        <v>3</v>
      </c>
      <c r="E238" s="53">
        <v>1165051</v>
      </c>
    </row>
    <row r="239" spans="2:5" ht="17.25">
      <c r="B239" s="47" t="s">
        <v>674</v>
      </c>
      <c r="C239" s="53">
        <v>388350434</v>
      </c>
      <c r="D239" s="52">
        <v>0</v>
      </c>
      <c r="E239" s="53">
        <v>0</v>
      </c>
    </row>
    <row r="240" spans="2:5" ht="17.25">
      <c r="B240" s="47" t="s">
        <v>675</v>
      </c>
      <c r="C240" s="53">
        <v>442076721</v>
      </c>
      <c r="D240" s="52">
        <v>3</v>
      </c>
      <c r="E240" s="53">
        <v>1326230</v>
      </c>
    </row>
    <row r="241" spans="2:6" ht="17.25">
      <c r="B241" s="47" t="s">
        <v>788</v>
      </c>
      <c r="C241" s="53">
        <v>442076721</v>
      </c>
      <c r="D241" s="52">
        <v>3.6399999999999997</v>
      </c>
      <c r="E241" s="53">
        <v>1609159</v>
      </c>
    </row>
    <row r="242" spans="2:6" ht="17.25">
      <c r="B242" s="47" t="s">
        <v>592</v>
      </c>
      <c r="C242" s="53">
        <v>75349579</v>
      </c>
      <c r="D242" s="52">
        <v>3</v>
      </c>
      <c r="E242" s="53">
        <v>226049</v>
      </c>
    </row>
    <row r="243" spans="2:6" ht="17.25">
      <c r="B243" s="47" t="s">
        <v>593</v>
      </c>
      <c r="C243" s="53">
        <v>89753113</v>
      </c>
      <c r="D243" s="52">
        <v>3</v>
      </c>
      <c r="E243" s="53">
        <v>269259</v>
      </c>
    </row>
    <row r="244" spans="2:6" ht="17.25">
      <c r="B244" s="47" t="s">
        <v>594</v>
      </c>
      <c r="C244" s="53">
        <v>42604957</v>
      </c>
      <c r="D244" s="52">
        <v>3</v>
      </c>
      <c r="E244" s="53">
        <v>127815</v>
      </c>
    </row>
    <row r="245" spans="2:6" ht="17.25">
      <c r="B245" s="47" t="s">
        <v>595</v>
      </c>
      <c r="C245" s="53">
        <v>196976293</v>
      </c>
      <c r="D245" s="52">
        <v>3</v>
      </c>
      <c r="E245" s="53">
        <v>590929</v>
      </c>
    </row>
    <row r="246" spans="2:6" ht="17.25">
      <c r="B246" s="47" t="s">
        <v>596</v>
      </c>
      <c r="C246" s="53">
        <v>4187303</v>
      </c>
      <c r="D246" s="52">
        <v>3</v>
      </c>
      <c r="E246" s="53">
        <v>12562</v>
      </c>
    </row>
    <row r="247" spans="2:6" ht="17.25">
      <c r="B247" s="47" t="s">
        <v>676</v>
      </c>
      <c r="C247" s="53">
        <v>74148611</v>
      </c>
      <c r="D247" s="52">
        <v>3</v>
      </c>
      <c r="E247" s="53">
        <v>222446</v>
      </c>
    </row>
    <row r="248" spans="2:6" ht="17.25">
      <c r="B248" s="47" t="s">
        <v>677</v>
      </c>
      <c r="C248" s="53">
        <v>98467188</v>
      </c>
      <c r="D248" s="52">
        <v>8</v>
      </c>
      <c r="E248" s="53">
        <v>787738</v>
      </c>
    </row>
    <row r="249" spans="2:6" ht="17.25">
      <c r="B249" s="47" t="s">
        <v>597</v>
      </c>
      <c r="C249" s="53">
        <v>798309</v>
      </c>
      <c r="D249" s="52">
        <v>0</v>
      </c>
      <c r="E249" s="53">
        <v>0</v>
      </c>
    </row>
    <row r="250" spans="2:6" ht="17.25">
      <c r="B250" s="47" t="s">
        <v>678</v>
      </c>
      <c r="C250" s="53">
        <v>1415344</v>
      </c>
      <c r="D250" s="52">
        <v>0</v>
      </c>
      <c r="E250" s="53">
        <v>0</v>
      </c>
    </row>
    <row r="251" spans="2:6" ht="17.25">
      <c r="B251" s="47" t="s">
        <v>598</v>
      </c>
      <c r="C251" s="53">
        <v>771434</v>
      </c>
      <c r="D251" s="52">
        <v>8</v>
      </c>
      <c r="E251" s="53">
        <v>6171</v>
      </c>
    </row>
    <row r="252" spans="2:6" ht="17.25">
      <c r="B252" s="47" t="s">
        <v>679</v>
      </c>
      <c r="C252" s="53">
        <v>2596462043</v>
      </c>
      <c r="D252" s="52">
        <v>0.5</v>
      </c>
      <c r="E252" s="53">
        <v>1298231</v>
      </c>
    </row>
    <row r="253" spans="2:6" ht="17.25">
      <c r="B253" s="47" t="s">
        <v>599</v>
      </c>
      <c r="C253" s="53">
        <v>2596462043</v>
      </c>
      <c r="D253" s="52">
        <v>0</v>
      </c>
      <c r="E253" s="53">
        <v>0</v>
      </c>
      <c r="F253" s="53"/>
    </row>
    <row r="254" spans="2:6" ht="17.25">
      <c r="B254" s="47" t="s">
        <v>600</v>
      </c>
      <c r="C254" s="53">
        <v>2596462043</v>
      </c>
      <c r="D254" s="52">
        <v>0.7</v>
      </c>
      <c r="E254" s="53">
        <v>1817523</v>
      </c>
    </row>
    <row r="255" spans="2:6" ht="17.25">
      <c r="B255" s="47" t="s">
        <v>680</v>
      </c>
      <c r="C255" s="53">
        <v>404683942</v>
      </c>
      <c r="D255" s="52">
        <v>3</v>
      </c>
      <c r="E255" s="53">
        <v>1214052</v>
      </c>
    </row>
    <row r="256" spans="2:6" ht="17.25">
      <c r="B256" s="47" t="s">
        <v>601</v>
      </c>
      <c r="C256" s="53">
        <v>24381909</v>
      </c>
      <c r="D256" s="52">
        <v>20</v>
      </c>
      <c r="E256" s="53">
        <v>487638</v>
      </c>
    </row>
    <row r="257" spans="2:5" ht="17.25">
      <c r="B257" s="47" t="s">
        <v>709</v>
      </c>
      <c r="C257" s="53">
        <v>1520271</v>
      </c>
      <c r="D257" s="52">
        <v>0</v>
      </c>
      <c r="E257" s="53">
        <v>0</v>
      </c>
    </row>
    <row r="258" spans="2:5" ht="17.25">
      <c r="B258" s="47">
        <v>0</v>
      </c>
      <c r="C258" s="53">
        <v>0</v>
      </c>
      <c r="D258" s="52">
        <v>0</v>
      </c>
      <c r="E258" s="53">
        <v>0</v>
      </c>
    </row>
    <row r="259" spans="2:5" ht="17.25">
      <c r="B259" s="47">
        <v>0</v>
      </c>
      <c r="C259" s="53">
        <v>0</v>
      </c>
      <c r="D259" s="52">
        <v>0</v>
      </c>
      <c r="E259" s="53">
        <v>0</v>
      </c>
    </row>
    <row r="260" spans="2:5" ht="17.25">
      <c r="B260" s="47">
        <v>0</v>
      </c>
      <c r="C260" s="53">
        <v>0</v>
      </c>
      <c r="D260" s="52">
        <v>0</v>
      </c>
      <c r="E260" s="53">
        <v>0</v>
      </c>
    </row>
    <row r="261" spans="2:5" ht="17.25">
      <c r="B261" s="47">
        <v>0</v>
      </c>
      <c r="C261" s="53">
        <v>0</v>
      </c>
      <c r="D261" s="52">
        <v>0</v>
      </c>
      <c r="E261" s="53">
        <v>0</v>
      </c>
    </row>
    <row r="262" spans="2:5" ht="17.25">
      <c r="B262" s="47">
        <v>0</v>
      </c>
      <c r="C262" s="53">
        <v>0</v>
      </c>
      <c r="D262" s="52">
        <v>0</v>
      </c>
      <c r="E262" s="53">
        <v>0</v>
      </c>
    </row>
    <row r="263" spans="2:5" ht="17.25">
      <c r="B263" s="47">
        <v>0</v>
      </c>
      <c r="C263" s="53">
        <v>0</v>
      </c>
      <c r="D263" s="52">
        <v>0</v>
      </c>
      <c r="E263" s="53">
        <v>0</v>
      </c>
    </row>
    <row r="264" spans="2:5" ht="17.25">
      <c r="B264" s="47">
        <v>0</v>
      </c>
      <c r="C264" s="53">
        <v>0</v>
      </c>
      <c r="D264" s="52">
        <v>0</v>
      </c>
      <c r="E264" s="53">
        <v>0</v>
      </c>
    </row>
    <row r="265" spans="2:5" ht="17.25">
      <c r="B265" s="47">
        <v>0</v>
      </c>
      <c r="C265" s="53">
        <v>0</v>
      </c>
      <c r="D265" s="52">
        <v>0</v>
      </c>
      <c r="E265" s="53">
        <v>0</v>
      </c>
    </row>
    <row r="266" spans="2:5" ht="17.25">
      <c r="B266" s="47">
        <v>0</v>
      </c>
      <c r="C266" s="53">
        <v>0</v>
      </c>
      <c r="D266" s="52">
        <v>0</v>
      </c>
      <c r="E266" s="53">
        <v>0</v>
      </c>
    </row>
    <row r="267" spans="2:5" ht="17.25">
      <c r="B267" s="47">
        <v>0</v>
      </c>
      <c r="C267" s="53">
        <v>0</v>
      </c>
      <c r="D267" s="52">
        <v>0</v>
      </c>
      <c r="E267" s="53">
        <v>0</v>
      </c>
    </row>
    <row r="268" spans="2:5" ht="17.25">
      <c r="B268" s="47">
        <v>0</v>
      </c>
      <c r="C268" s="53">
        <v>0</v>
      </c>
      <c r="D268" s="52">
        <v>0</v>
      </c>
      <c r="E268" s="53">
        <v>0</v>
      </c>
    </row>
    <row r="269" spans="2:5" ht="18" thickBot="1">
      <c r="B269" s="66">
        <v>0</v>
      </c>
      <c r="C269" s="56">
        <v>0</v>
      </c>
      <c r="D269" s="55">
        <v>0</v>
      </c>
      <c r="E269" s="56">
        <v>0</v>
      </c>
    </row>
    <row r="270" spans="2:5" ht="18" thickBot="1">
      <c r="B270" s="57" t="s">
        <v>79</v>
      </c>
      <c r="C270" s="58"/>
      <c r="D270" s="289"/>
      <c r="E270" s="60">
        <v>11160853</v>
      </c>
    </row>
    <row r="271" spans="2:5" ht="17.25">
      <c r="B271" s="61"/>
      <c r="C271" s="61"/>
      <c r="D271" s="288"/>
      <c r="E271" s="53"/>
    </row>
    <row r="272" spans="2:5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31157545</v>
      </c>
    </row>
    <row r="276" spans="2:5" ht="17.25">
      <c r="B276" s="61" t="s">
        <v>130</v>
      </c>
      <c r="C276" s="61"/>
      <c r="D276" s="288"/>
      <c r="E276" s="53">
        <v>31157544</v>
      </c>
    </row>
    <row r="277" spans="2:5" ht="17.25">
      <c r="B277" s="61" t="s">
        <v>78</v>
      </c>
      <c r="C277" s="61"/>
      <c r="D277" s="288"/>
      <c r="E277" s="53">
        <v>15578772</v>
      </c>
    </row>
    <row r="278" spans="2:5" ht="17.25">
      <c r="B278" s="61" t="s">
        <v>131</v>
      </c>
      <c r="C278" s="61"/>
      <c r="D278" s="288"/>
      <c r="E278" s="53">
        <v>67508014</v>
      </c>
    </row>
    <row r="279" spans="2:5" ht="17.25">
      <c r="B279" s="61" t="s">
        <v>132</v>
      </c>
      <c r="C279" s="61"/>
      <c r="D279" s="288"/>
      <c r="E279" s="53">
        <v>15319126</v>
      </c>
    </row>
    <row r="280" spans="2:5" ht="17.25">
      <c r="B280" s="61" t="s">
        <v>133</v>
      </c>
      <c r="C280" s="61"/>
      <c r="D280" s="288"/>
      <c r="E280" s="53">
        <v>10369780</v>
      </c>
    </row>
    <row r="281" spans="2:5" ht="18" thickBot="1">
      <c r="B281" s="65" t="s">
        <v>134</v>
      </c>
      <c r="C281" s="65"/>
      <c r="D281" s="291"/>
      <c r="E281" s="56">
        <v>11160853</v>
      </c>
    </row>
    <row r="282" spans="2:5" ht="18" thickBot="1">
      <c r="B282" s="57" t="s">
        <v>135</v>
      </c>
      <c r="C282" s="58"/>
      <c r="D282" s="289"/>
      <c r="E282" s="60">
        <v>182251634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6">
    <tabColor rgb="FF92D050"/>
  </sheetPr>
  <dimension ref="B1:F282"/>
  <sheetViews>
    <sheetView topLeftCell="A216" workbookViewId="0">
      <selection activeCell="A216"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894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942702038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11312424</v>
      </c>
    </row>
    <row r="9" spans="2:5" ht="18" thickBot="1">
      <c r="B9" s="57" t="s">
        <v>89</v>
      </c>
      <c r="C9" s="58"/>
      <c r="D9" s="59">
        <v>12</v>
      </c>
      <c r="E9" s="60">
        <v>11312424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1.556</v>
      </c>
      <c r="E14" s="53">
        <v>1466844</v>
      </c>
    </row>
    <row r="15" spans="2:5" ht="17.25">
      <c r="B15" s="61" t="s">
        <v>93</v>
      </c>
      <c r="C15" s="61"/>
      <c r="D15" s="52">
        <v>0.47699999999999998</v>
      </c>
      <c r="E15" s="53">
        <v>449669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9.9670000000000005</v>
      </c>
      <c r="E25" s="53">
        <v>9395911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11312424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11312424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895</v>
      </c>
      <c r="C36" s="69"/>
      <c r="D36" s="287" t="s">
        <v>109</v>
      </c>
      <c r="E36" s="71">
        <v>346010346</v>
      </c>
    </row>
    <row r="37" spans="2:6" ht="17.25">
      <c r="B37" s="61" t="s">
        <v>110</v>
      </c>
      <c r="C37" s="61"/>
      <c r="D37" s="52">
        <v>25</v>
      </c>
      <c r="E37" s="53">
        <v>8650259</v>
      </c>
    </row>
    <row r="38" spans="2:6" ht="17.25">
      <c r="B38" s="61" t="s">
        <v>111</v>
      </c>
      <c r="C38" s="61"/>
      <c r="D38" s="52">
        <v>0.5</v>
      </c>
      <c r="E38" s="53">
        <v>173005</v>
      </c>
    </row>
    <row r="39" spans="2:6" ht="17.25">
      <c r="B39" s="61" t="s">
        <v>111</v>
      </c>
      <c r="C39" s="61"/>
      <c r="D39" s="52">
        <v>0.2</v>
      </c>
      <c r="E39" s="53">
        <v>69202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346010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26.7</v>
      </c>
      <c r="E45" s="53">
        <v>9238476</v>
      </c>
    </row>
    <row r="46" spans="2:6" ht="17.25">
      <c r="B46" s="61"/>
      <c r="C46" s="61"/>
      <c r="D46" s="284"/>
      <c r="E46" s="295"/>
    </row>
    <row r="47" spans="2:6" ht="17.25">
      <c r="B47" s="69" t="s">
        <v>896</v>
      </c>
      <c r="C47" s="69"/>
      <c r="D47" s="287" t="s">
        <v>109</v>
      </c>
      <c r="E47" s="71">
        <v>553646779</v>
      </c>
    </row>
    <row r="48" spans="2:6" ht="17.25">
      <c r="B48" s="61" t="s">
        <v>110</v>
      </c>
      <c r="C48" s="61"/>
      <c r="D48" s="52">
        <v>25</v>
      </c>
      <c r="E48" s="53">
        <v>13841169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25</v>
      </c>
      <c r="E56" s="53">
        <v>13841169</v>
      </c>
    </row>
    <row r="57" spans="2:5" ht="17.25">
      <c r="B57" s="61"/>
      <c r="C57" s="61"/>
      <c r="D57" s="288"/>
      <c r="E57" s="298"/>
    </row>
    <row r="58" spans="2:5" ht="17.25">
      <c r="B58" s="69" t="s">
        <v>897</v>
      </c>
      <c r="C58" s="69"/>
      <c r="D58" s="287" t="s">
        <v>109</v>
      </c>
      <c r="E58" s="71">
        <v>43044913</v>
      </c>
    </row>
    <row r="59" spans="2:5" ht="17.25">
      <c r="B59" s="61" t="s">
        <v>110</v>
      </c>
      <c r="C59" s="61"/>
      <c r="D59" s="52">
        <v>25</v>
      </c>
      <c r="E59" s="53">
        <v>1076123</v>
      </c>
    </row>
    <row r="60" spans="2:5" ht="17.25">
      <c r="B60" s="61" t="s">
        <v>111</v>
      </c>
      <c r="C60" s="61"/>
      <c r="D60" s="52">
        <v>0.5</v>
      </c>
      <c r="E60" s="53">
        <v>21522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43045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26.5</v>
      </c>
      <c r="E67" s="53">
        <v>1140690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942702038</v>
      </c>
    </row>
    <row r="136" spans="2:5" ht="17.25">
      <c r="B136" s="61" t="s">
        <v>110</v>
      </c>
      <c r="C136" s="61"/>
      <c r="D136" s="52">
        <v>75</v>
      </c>
      <c r="E136" s="53">
        <v>23567551</v>
      </c>
    </row>
    <row r="137" spans="2:5" ht="17.25">
      <c r="B137" s="61" t="s">
        <v>111</v>
      </c>
      <c r="C137" s="61"/>
      <c r="D137" s="52">
        <v>1</v>
      </c>
      <c r="E137" s="53">
        <v>194527</v>
      </c>
    </row>
    <row r="138" spans="2:5" ht="17.25">
      <c r="B138" s="61" t="s">
        <v>111</v>
      </c>
      <c r="C138" s="61"/>
      <c r="D138" s="52">
        <v>0.2</v>
      </c>
      <c r="E138" s="53">
        <v>69202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389055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24220335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5656212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710</v>
      </c>
      <c r="C163" s="74"/>
      <c r="D163" s="284"/>
      <c r="E163" s="295"/>
    </row>
    <row r="164" spans="2:5" ht="17.25">
      <c r="B164" s="75">
        <v>910</v>
      </c>
      <c r="C164" s="76"/>
      <c r="D164" s="287" t="s">
        <v>109</v>
      </c>
      <c r="E164" s="71">
        <v>4130793</v>
      </c>
    </row>
    <row r="165" spans="2:5" ht="17.25">
      <c r="B165" s="61" t="s">
        <v>124</v>
      </c>
      <c r="C165" s="61"/>
      <c r="D165" s="52">
        <v>8</v>
      </c>
      <c r="E165" s="53">
        <v>33046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33046</v>
      </c>
    </row>
    <row r="168" spans="2:5" ht="17.25">
      <c r="B168" s="61"/>
      <c r="C168" s="61"/>
      <c r="D168" s="284"/>
      <c r="E168" s="295"/>
    </row>
    <row r="169" spans="2:5" ht="17.25">
      <c r="B169" s="74" t="s">
        <v>602</v>
      </c>
      <c r="C169" s="74"/>
      <c r="D169" s="284"/>
      <c r="E169" s="295"/>
    </row>
    <row r="170" spans="2:5" ht="17.25">
      <c r="B170" s="75">
        <v>152</v>
      </c>
      <c r="C170" s="76"/>
      <c r="D170" s="287" t="s">
        <v>109</v>
      </c>
      <c r="E170" s="71">
        <v>581843</v>
      </c>
    </row>
    <row r="171" spans="2:5" ht="17.25">
      <c r="B171" s="61" t="s">
        <v>124</v>
      </c>
      <c r="C171" s="61"/>
      <c r="D171" s="52">
        <v>5.5030000000000001</v>
      </c>
      <c r="E171" s="53">
        <v>3202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5.5030000000000001</v>
      </c>
      <c r="E173" s="53">
        <v>3202</v>
      </c>
    </row>
    <row r="174" spans="2:5" ht="17.25">
      <c r="B174" s="61"/>
      <c r="C174" s="61"/>
      <c r="D174" s="284"/>
      <c r="E174" s="295"/>
    </row>
    <row r="175" spans="2:5" ht="17.25">
      <c r="B175" s="74" t="s">
        <v>603</v>
      </c>
      <c r="C175" s="74"/>
      <c r="D175" s="284"/>
      <c r="E175" s="295"/>
    </row>
    <row r="176" spans="2:5" ht="17.25">
      <c r="B176" s="75">
        <v>150</v>
      </c>
      <c r="C176" s="76"/>
      <c r="D176" s="287" t="s">
        <v>109</v>
      </c>
      <c r="E176" s="71">
        <v>4464833</v>
      </c>
    </row>
    <row r="177" spans="2:5" ht="17.25">
      <c r="B177" s="61" t="s">
        <v>124</v>
      </c>
      <c r="C177" s="61"/>
      <c r="D177" s="52">
        <v>5.5030000000000001</v>
      </c>
      <c r="E177" s="53">
        <v>24570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5.5030000000000001</v>
      </c>
      <c r="E179" s="53">
        <v>24570</v>
      </c>
    </row>
    <row r="180" spans="2:5" ht="17.25">
      <c r="B180" s="61"/>
      <c r="C180" s="61"/>
      <c r="D180" s="284"/>
      <c r="E180" s="295"/>
    </row>
    <row r="181" spans="2:5" ht="17.25">
      <c r="B181" s="74" t="s">
        <v>604</v>
      </c>
      <c r="C181" s="74"/>
      <c r="D181" s="284"/>
      <c r="E181" s="295"/>
    </row>
    <row r="182" spans="2:5" ht="17.25">
      <c r="B182" s="75">
        <v>151</v>
      </c>
      <c r="C182" s="76"/>
      <c r="D182" s="287" t="s">
        <v>109</v>
      </c>
      <c r="E182" s="71">
        <v>24210100</v>
      </c>
    </row>
    <row r="183" spans="2:5" ht="17.25">
      <c r="B183" s="61" t="s">
        <v>124</v>
      </c>
      <c r="C183" s="61"/>
      <c r="D183" s="52">
        <v>5.5030000000000001</v>
      </c>
      <c r="E183" s="53">
        <v>133228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5.5030000000000001</v>
      </c>
      <c r="E185" s="53">
        <v>133228</v>
      </c>
    </row>
    <row r="186" spans="2:5" ht="17.25">
      <c r="B186" s="61"/>
      <c r="C186" s="61"/>
      <c r="D186" s="284"/>
      <c r="E186" s="295"/>
    </row>
    <row r="187" spans="2:5" ht="17.25">
      <c r="B187" s="74" t="s">
        <v>605</v>
      </c>
      <c r="C187" s="74"/>
      <c r="D187" s="284"/>
      <c r="E187" s="295"/>
    </row>
    <row r="188" spans="2:5" ht="17.25">
      <c r="B188" s="75">
        <v>251</v>
      </c>
      <c r="C188" s="76"/>
      <c r="D188" s="287" t="s">
        <v>109</v>
      </c>
      <c r="E188" s="71">
        <v>4944628</v>
      </c>
    </row>
    <row r="189" spans="2:5" ht="17.25">
      <c r="B189" s="61" t="s">
        <v>124</v>
      </c>
      <c r="C189" s="61"/>
      <c r="D189" s="52">
        <v>5</v>
      </c>
      <c r="E189" s="53">
        <v>24723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5</v>
      </c>
      <c r="E191" s="53">
        <v>24723</v>
      </c>
    </row>
    <row r="192" spans="2:5" ht="17.25">
      <c r="B192" s="61"/>
      <c r="C192" s="61"/>
      <c r="D192" s="284"/>
      <c r="E192" s="295"/>
    </row>
    <row r="193" spans="2:5" ht="17.25">
      <c r="B193" s="74" t="s">
        <v>606</v>
      </c>
      <c r="C193" s="74"/>
      <c r="D193" s="284"/>
      <c r="E193" s="295"/>
    </row>
    <row r="194" spans="2:5" ht="17.25">
      <c r="B194" s="75" t="s">
        <v>898</v>
      </c>
      <c r="C194" s="76"/>
      <c r="D194" s="287" t="s">
        <v>109</v>
      </c>
      <c r="E194" s="71">
        <v>47525823</v>
      </c>
    </row>
    <row r="195" spans="2:5" ht="17.25">
      <c r="B195" s="61" t="s">
        <v>124</v>
      </c>
      <c r="C195" s="61"/>
      <c r="D195" s="52">
        <v>8</v>
      </c>
      <c r="E195" s="53">
        <v>380207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380207</v>
      </c>
    </row>
    <row r="198" spans="2:5" ht="17.25">
      <c r="B198" s="61"/>
      <c r="C198" s="61"/>
      <c r="D198" s="288"/>
      <c r="E198" s="298"/>
    </row>
    <row r="199" spans="2:5" ht="17.25">
      <c r="B199" s="74" t="s">
        <v>607</v>
      </c>
      <c r="C199" s="74"/>
      <c r="D199" s="284"/>
      <c r="E199" s="295"/>
    </row>
    <row r="200" spans="2:5" ht="17.25">
      <c r="B200" s="75">
        <v>252</v>
      </c>
      <c r="C200" s="76"/>
      <c r="D200" s="287" t="s">
        <v>109</v>
      </c>
      <c r="E200" s="71">
        <v>9906870</v>
      </c>
    </row>
    <row r="201" spans="2:5" ht="17.25">
      <c r="B201" s="61" t="s">
        <v>124</v>
      </c>
      <c r="C201" s="61"/>
      <c r="D201" s="52">
        <v>8</v>
      </c>
      <c r="E201" s="53">
        <v>79255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8</v>
      </c>
      <c r="E203" s="53">
        <v>79255</v>
      </c>
    </row>
    <row r="204" spans="2:5" ht="17.25">
      <c r="B204" s="61"/>
      <c r="C204" s="61"/>
      <c r="D204" s="288"/>
      <c r="E204" s="298"/>
    </row>
    <row r="205" spans="2:5" ht="17.25">
      <c r="B205" s="74" t="s">
        <v>681</v>
      </c>
      <c r="C205" s="74"/>
      <c r="D205" s="284"/>
      <c r="E205" s="295"/>
    </row>
    <row r="206" spans="2:5" ht="17.25">
      <c r="B206" s="75" t="s">
        <v>899</v>
      </c>
      <c r="C206" s="76"/>
      <c r="D206" s="287" t="s">
        <v>109</v>
      </c>
      <c r="E206" s="71">
        <v>63914837</v>
      </c>
    </row>
    <row r="207" spans="2:5" ht="17.25">
      <c r="B207" s="61" t="s">
        <v>124</v>
      </c>
      <c r="C207" s="61"/>
      <c r="D207" s="52">
        <v>8</v>
      </c>
      <c r="E207" s="53">
        <v>511319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8</v>
      </c>
      <c r="E209" s="53">
        <v>511319</v>
      </c>
    </row>
    <row r="210" spans="2:6" ht="17.25">
      <c r="B210" s="43"/>
      <c r="C210" s="43"/>
      <c r="D210" s="284"/>
      <c r="E210" s="295"/>
    </row>
    <row r="211" spans="2:6" ht="17.25">
      <c r="B211" s="74" t="s">
        <v>608</v>
      </c>
      <c r="C211" s="74"/>
      <c r="D211" s="284"/>
      <c r="E211" s="295"/>
    </row>
    <row r="212" spans="2:6" ht="17.25">
      <c r="B212" s="75" t="s">
        <v>900</v>
      </c>
      <c r="C212" s="76"/>
      <c r="D212" s="287" t="s">
        <v>109</v>
      </c>
      <c r="E212" s="71">
        <v>46935719</v>
      </c>
    </row>
    <row r="213" spans="2:6" ht="17.25">
      <c r="B213" s="61" t="s">
        <v>124</v>
      </c>
      <c r="C213" s="61"/>
      <c r="D213" s="52">
        <v>5</v>
      </c>
      <c r="E213" s="53">
        <v>234679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5</v>
      </c>
      <c r="E215" s="53">
        <v>234679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75" t="s">
        <v>203</v>
      </c>
      <c r="C229" s="76"/>
      <c r="D229" s="287"/>
      <c r="E229" s="71">
        <v>206615446</v>
      </c>
    </row>
    <row r="230" spans="2:5" ht="17.25">
      <c r="B230" s="61" t="s">
        <v>124</v>
      </c>
      <c r="C230" s="61"/>
      <c r="D230" s="52"/>
      <c r="E230" s="53">
        <v>1424229</v>
      </c>
    </row>
    <row r="231" spans="2:5" ht="18" thickBot="1">
      <c r="B231" s="65" t="s">
        <v>115</v>
      </c>
      <c r="C231" s="65"/>
      <c r="D231" s="55"/>
      <c r="E231" s="56">
        <v>0</v>
      </c>
    </row>
    <row r="232" spans="2:5" ht="17.25">
      <c r="B232" s="61" t="s">
        <v>203</v>
      </c>
      <c r="C232" s="61"/>
      <c r="D232" s="52"/>
      <c r="E232" s="53">
        <v>1424229</v>
      </c>
    </row>
    <row r="233" spans="2:5" ht="17.25">
      <c r="B233" s="61"/>
      <c r="C233" s="61"/>
      <c r="D233" s="52"/>
      <c r="E233" s="53"/>
    </row>
    <row r="234" spans="2:5" ht="18" thickBot="1">
      <c r="B234" s="65"/>
      <c r="C234" s="65"/>
      <c r="D234" s="55"/>
      <c r="E234" s="56"/>
    </row>
    <row r="235" spans="2:5" ht="17.25">
      <c r="B235" s="61"/>
      <c r="C235" s="61"/>
      <c r="D235" s="52"/>
      <c r="E235" s="53"/>
    </row>
    <row r="236" spans="2:5" ht="18" thickBot="1">
      <c r="B236" s="65" t="s">
        <v>125</v>
      </c>
      <c r="C236" s="65"/>
      <c r="D236" s="55"/>
      <c r="E236" s="56"/>
    </row>
    <row r="237" spans="2:5" ht="17.25">
      <c r="B237" s="47" t="s">
        <v>126</v>
      </c>
      <c r="C237" s="53" t="s">
        <v>127</v>
      </c>
      <c r="D237" s="52" t="s">
        <v>81</v>
      </c>
      <c r="E237" s="53" t="s">
        <v>82</v>
      </c>
    </row>
    <row r="238" spans="2:5" ht="17.25">
      <c r="B238" s="47" t="s">
        <v>711</v>
      </c>
      <c r="C238" s="53">
        <v>175286273</v>
      </c>
      <c r="D238" s="52">
        <v>3</v>
      </c>
      <c r="E238" s="53">
        <v>525859</v>
      </c>
    </row>
    <row r="239" spans="2:5" ht="17.25">
      <c r="B239" s="47" t="s">
        <v>712</v>
      </c>
      <c r="C239" s="53">
        <v>16225386</v>
      </c>
      <c r="D239" s="52">
        <v>0.92400000000000004</v>
      </c>
      <c r="E239" s="53">
        <v>14992</v>
      </c>
    </row>
    <row r="240" spans="2:5" ht="17.25">
      <c r="B240" s="47" t="s">
        <v>901</v>
      </c>
      <c r="C240" s="53">
        <v>20296427</v>
      </c>
      <c r="D240" s="52">
        <v>3</v>
      </c>
      <c r="E240" s="53">
        <v>60889</v>
      </c>
    </row>
    <row r="241" spans="2:5" ht="17.25">
      <c r="B241" s="47" t="s">
        <v>902</v>
      </c>
      <c r="C241" s="53">
        <v>48727131</v>
      </c>
      <c r="D241" s="52">
        <v>0.88200000000000001</v>
      </c>
      <c r="E241" s="53">
        <v>42977</v>
      </c>
    </row>
    <row r="242" spans="2:5" ht="17.25">
      <c r="B242" s="47" t="s">
        <v>903</v>
      </c>
      <c r="C242" s="53">
        <v>28068870</v>
      </c>
      <c r="D242" s="52">
        <v>1.639</v>
      </c>
      <c r="E242" s="53">
        <v>46005</v>
      </c>
    </row>
    <row r="243" spans="2:5" ht="17.25">
      <c r="B243" s="47" t="s">
        <v>713</v>
      </c>
      <c r="C243" s="53">
        <v>28068870</v>
      </c>
      <c r="D243" s="52">
        <v>3</v>
      </c>
      <c r="E243" s="53">
        <v>84207</v>
      </c>
    </row>
    <row r="244" spans="2:5" ht="17.25">
      <c r="B244" s="47" t="s">
        <v>904</v>
      </c>
      <c r="C244" s="53">
        <v>201389913</v>
      </c>
      <c r="D244" s="52">
        <v>0</v>
      </c>
      <c r="E244" s="53">
        <v>0</v>
      </c>
    </row>
    <row r="245" spans="2:5" ht="17.25">
      <c r="B245" s="47" t="s">
        <v>905</v>
      </c>
      <c r="C245" s="53">
        <v>23641858</v>
      </c>
      <c r="D245" s="52">
        <v>0.84599999999999997</v>
      </c>
      <c r="E245" s="53">
        <v>20001</v>
      </c>
    </row>
    <row r="246" spans="2:5" ht="17.25">
      <c r="B246" s="47" t="s">
        <v>906</v>
      </c>
      <c r="C246" s="53">
        <v>22179822</v>
      </c>
      <c r="D246" s="52">
        <v>0.158</v>
      </c>
      <c r="E246" s="53">
        <v>3504</v>
      </c>
    </row>
    <row r="247" spans="2:5" ht="17.25">
      <c r="B247" s="47" t="s">
        <v>907</v>
      </c>
      <c r="C247" s="53">
        <v>11073060</v>
      </c>
      <c r="D247" s="52">
        <v>3</v>
      </c>
      <c r="E247" s="53">
        <v>33219</v>
      </c>
    </row>
    <row r="248" spans="2:5" ht="17.25">
      <c r="B248" s="47" t="s">
        <v>714</v>
      </c>
      <c r="C248" s="53">
        <v>371888305</v>
      </c>
      <c r="D248" s="52">
        <v>0.3</v>
      </c>
      <c r="E248" s="53">
        <v>111566</v>
      </c>
    </row>
    <row r="249" spans="2:5" ht="17.25">
      <c r="B249" s="47" t="s">
        <v>908</v>
      </c>
      <c r="C249" s="53">
        <v>120555316</v>
      </c>
      <c r="D249" s="52">
        <v>3</v>
      </c>
      <c r="E249" s="53">
        <v>361666</v>
      </c>
    </row>
    <row r="250" spans="2:5" ht="17.25">
      <c r="B250" s="47" t="s">
        <v>715</v>
      </c>
      <c r="C250" s="53">
        <v>507391802</v>
      </c>
      <c r="D250" s="52">
        <v>3</v>
      </c>
      <c r="E250" s="53">
        <v>1522175</v>
      </c>
    </row>
    <row r="251" spans="2:5" ht="17.25">
      <c r="B251" s="47" t="s">
        <v>909</v>
      </c>
      <c r="C251" s="53">
        <v>16138024</v>
      </c>
      <c r="D251" s="52">
        <v>3</v>
      </c>
      <c r="E251" s="53">
        <v>48414</v>
      </c>
    </row>
    <row r="252" spans="2:5" ht="17.25">
      <c r="B252" s="47" t="s">
        <v>910</v>
      </c>
      <c r="C252" s="53">
        <v>371888305</v>
      </c>
      <c r="D252" s="52">
        <v>2.4969999999999999</v>
      </c>
      <c r="E252" s="53">
        <v>928605</v>
      </c>
    </row>
    <row r="253" spans="2:5" ht="17.25">
      <c r="B253" s="47" t="s">
        <v>911</v>
      </c>
      <c r="C253" s="53">
        <v>407241366</v>
      </c>
      <c r="D253" s="52">
        <v>3</v>
      </c>
      <c r="E253" s="53">
        <v>1221724</v>
      </c>
    </row>
    <row r="254" spans="2:5" ht="17.25">
      <c r="B254" s="47" t="s">
        <v>912</v>
      </c>
      <c r="C254" s="53">
        <v>407241366</v>
      </c>
      <c r="D254" s="52">
        <v>3</v>
      </c>
      <c r="E254" s="53">
        <v>1221724</v>
      </c>
    </row>
    <row r="255" spans="2:5" ht="17.25">
      <c r="B255" s="47" t="s">
        <v>913</v>
      </c>
      <c r="C255" s="53">
        <v>95769261</v>
      </c>
      <c r="D255" s="52">
        <v>0.85599999999999998</v>
      </c>
      <c r="E255" s="53">
        <v>81978</v>
      </c>
    </row>
    <row r="256" spans="2:5" ht="17.25">
      <c r="B256" s="47" t="s">
        <v>914</v>
      </c>
      <c r="C256" s="53">
        <v>86932698</v>
      </c>
      <c r="D256" s="52">
        <v>2.5</v>
      </c>
      <c r="E256" s="53">
        <v>217332</v>
      </c>
    </row>
    <row r="257" spans="2:6" ht="17.25">
      <c r="B257" s="47" t="s">
        <v>915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 t="s">
        <v>916</v>
      </c>
      <c r="C258" s="53">
        <v>0</v>
      </c>
      <c r="D258" s="52">
        <v>0</v>
      </c>
      <c r="E258" s="53">
        <v>0</v>
      </c>
    </row>
    <row r="259" spans="2:6" ht="17.25">
      <c r="B259" s="47" t="s">
        <v>917</v>
      </c>
      <c r="C259" s="53">
        <v>0</v>
      </c>
      <c r="D259" s="52">
        <v>0</v>
      </c>
      <c r="E259" s="53">
        <v>0</v>
      </c>
    </row>
    <row r="260" spans="2:6" ht="17.25">
      <c r="B260" s="47" t="s">
        <v>918</v>
      </c>
      <c r="C260" s="53">
        <v>942702038</v>
      </c>
      <c r="D260" s="52">
        <v>0.96</v>
      </c>
      <c r="E260" s="53">
        <v>904994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7451831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11312424</v>
      </c>
    </row>
    <row r="276" spans="2:5" ht="17.25">
      <c r="B276" s="61" t="s">
        <v>130</v>
      </c>
      <c r="C276" s="61"/>
      <c r="D276" s="288"/>
      <c r="E276" s="53">
        <v>11312424</v>
      </c>
    </row>
    <row r="277" spans="2:5" ht="17.25">
      <c r="B277" s="61" t="s">
        <v>78</v>
      </c>
      <c r="C277" s="61"/>
      <c r="D277" s="288"/>
      <c r="E277" s="53">
        <v>5656212</v>
      </c>
    </row>
    <row r="278" spans="2:5" ht="17.25">
      <c r="B278" s="61" t="s">
        <v>131</v>
      </c>
      <c r="C278" s="61"/>
      <c r="D278" s="288"/>
      <c r="E278" s="53">
        <v>24220335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1424229</v>
      </c>
    </row>
    <row r="281" spans="2:5" ht="18" thickBot="1">
      <c r="B281" s="65" t="s">
        <v>134</v>
      </c>
      <c r="C281" s="65"/>
      <c r="D281" s="291"/>
      <c r="E281" s="56">
        <v>7451831</v>
      </c>
    </row>
    <row r="282" spans="2:5" ht="18" thickBot="1">
      <c r="B282" s="57" t="s">
        <v>135</v>
      </c>
      <c r="C282" s="58"/>
      <c r="D282" s="289"/>
      <c r="E282" s="60">
        <v>61377455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7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941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1480347346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17764168</v>
      </c>
    </row>
    <row r="9" spans="2:5" ht="18" thickBot="1">
      <c r="B9" s="57" t="s">
        <v>89</v>
      </c>
      <c r="C9" s="58"/>
      <c r="D9" s="59">
        <v>12</v>
      </c>
      <c r="E9" s="60">
        <v>17764168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17764168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17764168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17764168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682</v>
      </c>
      <c r="C36" s="69"/>
      <c r="D36" s="287" t="s">
        <v>109</v>
      </c>
      <c r="E36" s="71">
        <v>1480347346</v>
      </c>
    </row>
    <row r="37" spans="2:6" ht="17.25">
      <c r="B37" s="61" t="s">
        <v>110</v>
      </c>
      <c r="C37" s="61"/>
      <c r="D37" s="52">
        <v>25</v>
      </c>
      <c r="E37" s="53">
        <v>37008684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0.5</v>
      </c>
      <c r="E41" s="53">
        <v>740174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1480347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39229205</v>
      </c>
    </row>
    <row r="46" spans="2:6" ht="17.25">
      <c r="B46" s="61"/>
      <c r="C46" s="61"/>
      <c r="D46" s="284"/>
      <c r="E46" s="295"/>
    </row>
    <row r="47" spans="2:6" ht="17.25">
      <c r="B47" s="69">
        <v>0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1480347346</v>
      </c>
    </row>
    <row r="136" spans="2:5" ht="17.25">
      <c r="B136" s="61" t="s">
        <v>110</v>
      </c>
      <c r="C136" s="61"/>
      <c r="D136" s="52">
        <v>25</v>
      </c>
      <c r="E136" s="53">
        <v>37008684</v>
      </c>
    </row>
    <row r="137" spans="2:5" ht="17.25">
      <c r="B137" s="61" t="s">
        <v>111</v>
      </c>
      <c r="C137" s="61"/>
      <c r="D137" s="52">
        <v>0</v>
      </c>
      <c r="E137" s="53">
        <v>0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0.5</v>
      </c>
      <c r="E140" s="53">
        <v>740174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1480347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39229205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8882084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1480347346</v>
      </c>
    </row>
    <row r="151" spans="2:5" ht="17.25">
      <c r="B151" s="61" t="s">
        <v>119</v>
      </c>
      <c r="C151" s="61"/>
      <c r="D151" s="52">
        <v>4</v>
      </c>
      <c r="E151" s="53">
        <v>5921389</v>
      </c>
    </row>
    <row r="152" spans="2:5" ht="17.25">
      <c r="B152" s="61" t="s">
        <v>120</v>
      </c>
      <c r="C152" s="61"/>
      <c r="D152" s="52">
        <v>1</v>
      </c>
      <c r="E152" s="53">
        <v>1480347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0.5</v>
      </c>
      <c r="E154" s="53">
        <v>740174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0.87590000000000001</v>
      </c>
      <c r="E157" s="56">
        <v>1296636</v>
      </c>
    </row>
    <row r="158" spans="2:5" ht="18" thickBot="1">
      <c r="B158" s="57" t="s">
        <v>80</v>
      </c>
      <c r="C158" s="58"/>
      <c r="D158" s="59">
        <v>6.3758999999999997</v>
      </c>
      <c r="E158" s="60">
        <v>9438546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716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683937154</v>
      </c>
    </row>
    <row r="165" spans="2:5" ht="17.25">
      <c r="B165" s="61" t="s">
        <v>124</v>
      </c>
      <c r="C165" s="61"/>
      <c r="D165" s="52">
        <v>8</v>
      </c>
      <c r="E165" s="53">
        <v>5471497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5471497</v>
      </c>
    </row>
    <row r="168" spans="2:5" ht="17.25">
      <c r="B168" s="61"/>
      <c r="C168" s="61"/>
      <c r="D168" s="284"/>
      <c r="E168" s="295"/>
    </row>
    <row r="169" spans="2:5" ht="17.25">
      <c r="B169" s="74" t="s">
        <v>919</v>
      </c>
      <c r="C169" s="74"/>
      <c r="D169" s="284"/>
      <c r="E169" s="295"/>
    </row>
    <row r="170" spans="2:5" ht="17.25">
      <c r="B170" s="75">
        <v>154</v>
      </c>
      <c r="C170" s="76"/>
      <c r="D170" s="287" t="s">
        <v>109</v>
      </c>
      <c r="E170" s="71">
        <v>73271720</v>
      </c>
    </row>
    <row r="171" spans="2:5" ht="17.25">
      <c r="B171" s="61" t="s">
        <v>124</v>
      </c>
      <c r="C171" s="61"/>
      <c r="D171" s="52">
        <v>8</v>
      </c>
      <c r="E171" s="53">
        <v>586174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586174</v>
      </c>
    </row>
    <row r="174" spans="2:5" ht="17.25">
      <c r="B174" s="61"/>
      <c r="C174" s="61"/>
      <c r="D174" s="284"/>
      <c r="E174" s="295"/>
    </row>
    <row r="175" spans="2:5" ht="17.25">
      <c r="B175" s="74" t="s">
        <v>920</v>
      </c>
      <c r="C175" s="74"/>
      <c r="D175" s="284"/>
      <c r="E175" s="295"/>
    </row>
    <row r="176" spans="2:5" ht="17.25">
      <c r="B176" s="75">
        <v>152</v>
      </c>
      <c r="C176" s="76"/>
      <c r="D176" s="287" t="s">
        <v>109</v>
      </c>
      <c r="E176" s="71">
        <v>43661550</v>
      </c>
    </row>
    <row r="177" spans="2:5" ht="17.25">
      <c r="B177" s="61" t="s">
        <v>124</v>
      </c>
      <c r="C177" s="61"/>
      <c r="D177" s="52">
        <v>8</v>
      </c>
      <c r="E177" s="53">
        <v>349292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349292</v>
      </c>
    </row>
    <row r="180" spans="2:5" ht="17.25">
      <c r="B180" s="61"/>
      <c r="C180" s="61"/>
      <c r="D180" s="284"/>
      <c r="E180" s="295"/>
    </row>
    <row r="181" spans="2:5" ht="17.25">
      <c r="B181" s="74" t="s">
        <v>921</v>
      </c>
      <c r="C181" s="74"/>
      <c r="D181" s="284"/>
      <c r="E181" s="295"/>
    </row>
    <row r="182" spans="2:5" ht="17.25">
      <c r="B182" s="75">
        <v>155</v>
      </c>
      <c r="C182" s="76"/>
      <c r="D182" s="287" t="s">
        <v>109</v>
      </c>
      <c r="E182" s="71">
        <v>27156786</v>
      </c>
    </row>
    <row r="183" spans="2:5" ht="17.25">
      <c r="B183" s="61" t="s">
        <v>124</v>
      </c>
      <c r="C183" s="61"/>
      <c r="D183" s="52">
        <v>8</v>
      </c>
      <c r="E183" s="53">
        <v>217254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217254</v>
      </c>
    </row>
    <row r="186" spans="2:5" ht="17.25">
      <c r="B186" s="61"/>
      <c r="C186" s="61"/>
      <c r="D186" s="284"/>
      <c r="E186" s="295"/>
    </row>
    <row r="187" spans="2:5" ht="17.25">
      <c r="B187" s="74" t="s">
        <v>922</v>
      </c>
      <c r="C187" s="74"/>
      <c r="D187" s="284"/>
      <c r="E187" s="295"/>
    </row>
    <row r="188" spans="2:5" ht="17.25">
      <c r="B188" s="75">
        <v>151</v>
      </c>
      <c r="C188" s="76"/>
      <c r="D188" s="287" t="s">
        <v>109</v>
      </c>
      <c r="E188" s="71">
        <v>808189</v>
      </c>
    </row>
    <row r="189" spans="2:5" ht="17.25">
      <c r="B189" s="61" t="s">
        <v>124</v>
      </c>
      <c r="C189" s="61"/>
      <c r="D189" s="52">
        <v>8</v>
      </c>
      <c r="E189" s="53">
        <v>6466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6466</v>
      </c>
    </row>
    <row r="192" spans="2:5" ht="17.25">
      <c r="B192" s="61"/>
      <c r="C192" s="61"/>
      <c r="D192" s="284"/>
      <c r="E192" s="295"/>
    </row>
    <row r="193" spans="2:5" ht="17.25">
      <c r="B193" s="74" t="s">
        <v>923</v>
      </c>
      <c r="C193" s="74"/>
      <c r="D193" s="284"/>
      <c r="E193" s="295"/>
    </row>
    <row r="194" spans="2:5" ht="17.25">
      <c r="B194" s="75">
        <v>153</v>
      </c>
      <c r="C194" s="76"/>
      <c r="D194" s="287" t="s">
        <v>109</v>
      </c>
      <c r="E194" s="71">
        <v>629570</v>
      </c>
    </row>
    <row r="195" spans="2:5" ht="17.25">
      <c r="B195" s="61" t="s">
        <v>124</v>
      </c>
      <c r="C195" s="61"/>
      <c r="D195" s="52">
        <v>8</v>
      </c>
      <c r="E195" s="53">
        <v>5037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5037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75" t="s">
        <v>203</v>
      </c>
      <c r="C229" s="76"/>
      <c r="D229" s="287"/>
      <c r="E229" s="71">
        <v>829464969</v>
      </c>
    </row>
    <row r="230" spans="2:5" ht="17.25">
      <c r="B230" s="61" t="s">
        <v>124</v>
      </c>
      <c r="C230" s="61"/>
      <c r="D230" s="52"/>
      <c r="E230" s="53">
        <v>6635720</v>
      </c>
    </row>
    <row r="231" spans="2:5" ht="18" thickBot="1">
      <c r="B231" s="65" t="s">
        <v>115</v>
      </c>
      <c r="C231" s="65"/>
      <c r="D231" s="55"/>
      <c r="E231" s="56">
        <v>0</v>
      </c>
    </row>
    <row r="232" spans="2:5" ht="17.25">
      <c r="B232" s="61" t="s">
        <v>203</v>
      </c>
      <c r="C232" s="61"/>
      <c r="D232" s="52"/>
      <c r="E232" s="53">
        <v>6635720</v>
      </c>
    </row>
    <row r="233" spans="2:5" ht="17.25">
      <c r="B233" s="61"/>
      <c r="C233" s="61"/>
      <c r="D233" s="52"/>
      <c r="E233" s="53"/>
    </row>
    <row r="234" spans="2:5" ht="18" thickBot="1">
      <c r="B234" s="65"/>
      <c r="C234" s="65"/>
      <c r="D234" s="55"/>
      <c r="E234" s="56"/>
    </row>
    <row r="235" spans="2:5" ht="17.25">
      <c r="B235" s="61"/>
      <c r="C235" s="61"/>
      <c r="D235" s="52"/>
      <c r="E235" s="53"/>
    </row>
    <row r="236" spans="2:5" ht="18" thickBot="1">
      <c r="B236" s="65" t="s">
        <v>125</v>
      </c>
      <c r="C236" s="65"/>
      <c r="D236" s="55"/>
      <c r="E236" s="56"/>
    </row>
    <row r="237" spans="2:5" ht="17.25">
      <c r="B237" s="47" t="s">
        <v>126</v>
      </c>
      <c r="C237" s="53" t="s">
        <v>127</v>
      </c>
      <c r="D237" s="52" t="s">
        <v>81</v>
      </c>
      <c r="E237" s="53" t="s">
        <v>82</v>
      </c>
    </row>
    <row r="238" spans="2:5" ht="17.25">
      <c r="B238" s="47" t="s">
        <v>924</v>
      </c>
      <c r="C238" s="53">
        <v>1480347346</v>
      </c>
      <c r="D238" s="52">
        <v>1</v>
      </c>
      <c r="E238" s="53">
        <v>1480347</v>
      </c>
    </row>
    <row r="239" spans="2:5" ht="17.25">
      <c r="B239" s="47" t="s">
        <v>925</v>
      </c>
      <c r="C239" s="53">
        <v>22162544</v>
      </c>
      <c r="D239" s="52">
        <v>3</v>
      </c>
      <c r="E239" s="53">
        <v>66488</v>
      </c>
    </row>
    <row r="240" spans="2:5" ht="17.25">
      <c r="B240" s="47" t="s">
        <v>926</v>
      </c>
      <c r="C240" s="53">
        <v>1480347346</v>
      </c>
      <c r="D240" s="52">
        <v>1</v>
      </c>
      <c r="E240" s="53">
        <v>1480347</v>
      </c>
    </row>
    <row r="241" spans="2:5" ht="17.25">
      <c r="B241" s="47" t="s">
        <v>927</v>
      </c>
      <c r="C241" s="53">
        <v>11882522</v>
      </c>
      <c r="D241" s="52">
        <v>16</v>
      </c>
      <c r="E241" s="53">
        <v>190120</v>
      </c>
    </row>
    <row r="242" spans="2:5" ht="17.25">
      <c r="B242" s="47" t="s">
        <v>928</v>
      </c>
      <c r="C242" s="53">
        <v>515379716</v>
      </c>
      <c r="D242" s="52">
        <v>3</v>
      </c>
      <c r="E242" s="53">
        <v>1546139</v>
      </c>
    </row>
    <row r="243" spans="2:5" ht="17.25">
      <c r="B243" s="47" t="s">
        <v>929</v>
      </c>
      <c r="C243" s="53">
        <v>10329901</v>
      </c>
      <c r="D243" s="52">
        <v>8</v>
      </c>
      <c r="E243" s="53">
        <v>82639</v>
      </c>
    </row>
    <row r="244" spans="2:5" ht="17.25">
      <c r="B244" s="47">
        <v>0</v>
      </c>
      <c r="C244" s="53">
        <v>0</v>
      </c>
      <c r="D244" s="52">
        <v>0</v>
      </c>
      <c r="E244" s="53">
        <v>0</v>
      </c>
    </row>
    <row r="245" spans="2:5" ht="17.25">
      <c r="B245" s="47">
        <v>0</v>
      </c>
      <c r="C245" s="53">
        <v>0</v>
      </c>
      <c r="D245" s="52">
        <v>0</v>
      </c>
      <c r="E245" s="53">
        <v>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4846080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17764168</v>
      </c>
    </row>
    <row r="276" spans="2:5" ht="17.25">
      <c r="B276" s="61" t="s">
        <v>130</v>
      </c>
      <c r="C276" s="61"/>
      <c r="D276" s="288"/>
      <c r="E276" s="53">
        <v>17764168</v>
      </c>
    </row>
    <row r="277" spans="2:5" ht="17.25">
      <c r="B277" s="61" t="s">
        <v>78</v>
      </c>
      <c r="C277" s="61"/>
      <c r="D277" s="288"/>
      <c r="E277" s="53">
        <v>8882084</v>
      </c>
    </row>
    <row r="278" spans="2:5" ht="17.25">
      <c r="B278" s="61" t="s">
        <v>131</v>
      </c>
      <c r="C278" s="61"/>
      <c r="D278" s="288"/>
      <c r="E278" s="53">
        <v>39229205</v>
      </c>
    </row>
    <row r="279" spans="2:5" ht="17.25">
      <c r="B279" s="61" t="s">
        <v>132</v>
      </c>
      <c r="C279" s="61"/>
      <c r="D279" s="288"/>
      <c r="E279" s="53">
        <v>9438546</v>
      </c>
    </row>
    <row r="280" spans="2:5" ht="17.25">
      <c r="B280" s="61" t="s">
        <v>133</v>
      </c>
      <c r="C280" s="61"/>
      <c r="D280" s="288"/>
      <c r="E280" s="53">
        <v>6635720</v>
      </c>
    </row>
    <row r="281" spans="2:5" ht="18" thickBot="1">
      <c r="B281" s="65" t="s">
        <v>134</v>
      </c>
      <c r="C281" s="65"/>
      <c r="D281" s="291"/>
      <c r="E281" s="56">
        <v>4846080</v>
      </c>
    </row>
    <row r="282" spans="2:5" ht="18" thickBot="1">
      <c r="B282" s="57" t="s">
        <v>135</v>
      </c>
      <c r="C282" s="58"/>
      <c r="D282" s="289"/>
      <c r="E282" s="60">
        <v>104559971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8">
    <tabColor rgb="FF92D050"/>
  </sheetPr>
  <dimension ref="B1:F282"/>
  <sheetViews>
    <sheetView topLeftCell="A263"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634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230911022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2770932</v>
      </c>
    </row>
    <row r="9" spans="2:5" ht="18" thickBot="1">
      <c r="B9" s="57" t="s">
        <v>89</v>
      </c>
      <c r="C9" s="58"/>
      <c r="D9" s="59">
        <v>12</v>
      </c>
      <c r="E9" s="60">
        <v>2770932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2770932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2770932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2770932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682</v>
      </c>
      <c r="C36" s="69"/>
      <c r="D36" s="287" t="s">
        <v>109</v>
      </c>
      <c r="E36" s="71">
        <v>230911022</v>
      </c>
    </row>
    <row r="37" spans="2:6" ht="17.25">
      <c r="B37" s="61" t="s">
        <v>110</v>
      </c>
      <c r="C37" s="61"/>
      <c r="D37" s="52">
        <v>25</v>
      </c>
      <c r="E37" s="53">
        <v>5772776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230911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</v>
      </c>
      <c r="E45" s="53">
        <v>6003687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230911022</v>
      </c>
    </row>
    <row r="136" spans="2:5" ht="17.25">
      <c r="B136" s="61" t="s">
        <v>110</v>
      </c>
      <c r="C136" s="61"/>
      <c r="D136" s="52">
        <v>25</v>
      </c>
      <c r="E136" s="53">
        <v>5772776</v>
      </c>
    </row>
    <row r="137" spans="2:5" ht="17.25">
      <c r="B137" s="61" t="s">
        <v>111</v>
      </c>
      <c r="C137" s="61"/>
      <c r="D137" s="52">
        <v>0</v>
      </c>
      <c r="E137" s="53">
        <v>0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1</v>
      </c>
      <c r="E142" s="53">
        <v>230911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6003687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1385466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635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11918206</v>
      </c>
    </row>
    <row r="165" spans="2:5" ht="17.25">
      <c r="B165" s="61" t="s">
        <v>124</v>
      </c>
      <c r="C165" s="61"/>
      <c r="D165" s="52">
        <v>8</v>
      </c>
      <c r="E165" s="53">
        <v>95346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95346</v>
      </c>
    </row>
    <row r="168" spans="2:5" ht="17.25">
      <c r="B168" s="61"/>
      <c r="C168" s="61"/>
      <c r="D168" s="284"/>
      <c r="E168" s="295"/>
    </row>
    <row r="169" spans="2:5" ht="17.25">
      <c r="B169" s="74" t="s">
        <v>636</v>
      </c>
      <c r="C169" s="74"/>
      <c r="D169" s="284"/>
      <c r="E169" s="295"/>
    </row>
    <row r="170" spans="2:5" ht="17.25">
      <c r="B170" s="75">
        <v>151</v>
      </c>
      <c r="C170" s="76"/>
      <c r="D170" s="287" t="s">
        <v>109</v>
      </c>
      <c r="E170" s="71">
        <v>697205</v>
      </c>
    </row>
    <row r="171" spans="2:5" ht="17.25">
      <c r="B171" s="61" t="s">
        <v>124</v>
      </c>
      <c r="C171" s="61"/>
      <c r="D171" s="52">
        <v>8</v>
      </c>
      <c r="E171" s="53">
        <v>5578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5578</v>
      </c>
    </row>
    <row r="174" spans="2:5" ht="17.25">
      <c r="B174" s="61"/>
      <c r="C174" s="61"/>
      <c r="D174" s="284"/>
      <c r="E174" s="295"/>
    </row>
    <row r="175" spans="2:5" ht="17.25">
      <c r="B175" s="74" t="s">
        <v>637</v>
      </c>
      <c r="C175" s="74"/>
      <c r="D175" s="284"/>
      <c r="E175" s="295"/>
    </row>
    <row r="176" spans="2:5" ht="17.25">
      <c r="B176" s="75">
        <v>152</v>
      </c>
      <c r="C176" s="76"/>
      <c r="D176" s="287" t="s">
        <v>109</v>
      </c>
      <c r="E176" s="71">
        <v>133319</v>
      </c>
    </row>
    <row r="177" spans="2:5" ht="17.25">
      <c r="B177" s="61" t="s">
        <v>124</v>
      </c>
      <c r="C177" s="61"/>
      <c r="D177" s="52">
        <v>0</v>
      </c>
      <c r="E177" s="53">
        <v>0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0</v>
      </c>
      <c r="E179" s="53">
        <v>0</v>
      </c>
    </row>
    <row r="180" spans="2:5" ht="17.25">
      <c r="B180" s="61"/>
      <c r="C180" s="61"/>
      <c r="D180" s="284"/>
      <c r="E180" s="295"/>
    </row>
    <row r="181" spans="2:5" ht="17.25">
      <c r="B181" s="74" t="s">
        <v>587</v>
      </c>
      <c r="C181" s="74"/>
      <c r="D181" s="284"/>
      <c r="E181" s="295"/>
    </row>
    <row r="182" spans="2:5" ht="17.25">
      <c r="B182" s="75" t="s">
        <v>588</v>
      </c>
      <c r="C182" s="76"/>
      <c r="D182" s="287" t="s">
        <v>109</v>
      </c>
      <c r="E182" s="71">
        <v>0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12748730</v>
      </c>
    </row>
    <row r="230" spans="2:5" ht="17.25">
      <c r="B230" s="61" t="s">
        <v>124</v>
      </c>
      <c r="C230" s="61"/>
      <c r="D230" s="288"/>
      <c r="E230" s="53">
        <v>100924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100924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395</v>
      </c>
      <c r="C238" s="53">
        <v>230911022</v>
      </c>
      <c r="D238" s="52">
        <v>6</v>
      </c>
      <c r="E238" s="53">
        <v>1385466</v>
      </c>
    </row>
    <row r="239" spans="2:5" ht="17.25">
      <c r="B239" s="47" t="s">
        <v>400</v>
      </c>
      <c r="C239" s="53">
        <v>230911022</v>
      </c>
      <c r="D239" s="52">
        <v>1</v>
      </c>
      <c r="E239" s="53">
        <v>230911</v>
      </c>
    </row>
    <row r="240" spans="2:5" ht="17.25">
      <c r="B240" s="47" t="s">
        <v>401</v>
      </c>
      <c r="C240" s="53">
        <v>218295611</v>
      </c>
      <c r="D240" s="52">
        <v>2</v>
      </c>
      <c r="E240" s="53">
        <v>436591</v>
      </c>
    </row>
    <row r="241" spans="2:5" ht="17.25">
      <c r="B241" s="47" t="s">
        <v>402</v>
      </c>
      <c r="C241" s="53">
        <v>230911022</v>
      </c>
      <c r="D241" s="52">
        <v>1</v>
      </c>
      <c r="E241" s="53">
        <v>230911</v>
      </c>
    </row>
    <row r="242" spans="2:5" ht="17.25">
      <c r="B242" s="47" t="s">
        <v>403</v>
      </c>
      <c r="C242" s="53">
        <v>230911022</v>
      </c>
      <c r="D242" s="52">
        <v>1</v>
      </c>
      <c r="E242" s="53">
        <v>230911</v>
      </c>
    </row>
    <row r="243" spans="2:5" ht="17.25">
      <c r="B243" s="47" t="s">
        <v>511</v>
      </c>
      <c r="C243" s="53">
        <v>230911022</v>
      </c>
      <c r="D243" s="52">
        <v>1</v>
      </c>
      <c r="E243" s="53">
        <v>230911</v>
      </c>
    </row>
    <row r="244" spans="2:5" ht="17.25">
      <c r="B244" s="47">
        <v>0</v>
      </c>
      <c r="C244" s="53">
        <v>0</v>
      </c>
      <c r="D244" s="52">
        <v>0</v>
      </c>
      <c r="E244" s="53">
        <v>0</v>
      </c>
    </row>
    <row r="245" spans="2:5" ht="17.25">
      <c r="B245" s="47">
        <v>0</v>
      </c>
      <c r="C245" s="53">
        <v>0</v>
      </c>
      <c r="D245" s="52">
        <v>0</v>
      </c>
      <c r="E245" s="53">
        <v>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2745701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2770932</v>
      </c>
    </row>
    <row r="276" spans="2:5" ht="17.25">
      <c r="B276" s="61" t="s">
        <v>130</v>
      </c>
      <c r="C276" s="61"/>
      <c r="D276" s="288"/>
      <c r="E276" s="53">
        <v>2770932</v>
      </c>
    </row>
    <row r="277" spans="2:5" ht="17.25">
      <c r="B277" s="61" t="s">
        <v>78</v>
      </c>
      <c r="C277" s="61"/>
      <c r="D277" s="288"/>
      <c r="E277" s="53">
        <v>1385466</v>
      </c>
    </row>
    <row r="278" spans="2:5" ht="17.25">
      <c r="B278" s="61" t="s">
        <v>131</v>
      </c>
      <c r="C278" s="61"/>
      <c r="D278" s="288"/>
      <c r="E278" s="53">
        <v>6003687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100924</v>
      </c>
    </row>
    <row r="281" spans="2:5" ht="18" thickBot="1">
      <c r="B281" s="65" t="s">
        <v>134</v>
      </c>
      <c r="C281" s="65"/>
      <c r="D281" s="291"/>
      <c r="E281" s="56">
        <v>2745701</v>
      </c>
    </row>
    <row r="282" spans="2:5" ht="18" thickBot="1">
      <c r="B282" s="57" t="s">
        <v>135</v>
      </c>
      <c r="C282" s="58"/>
      <c r="D282" s="289"/>
      <c r="E282" s="60">
        <v>15777642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9">
    <tabColor rgb="FF92D050"/>
  </sheetPr>
  <dimension ref="B1:F282"/>
  <sheetViews>
    <sheetView workbookViewId="0">
      <selection activeCell="E80" sqref="E80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477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870322689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10443872</v>
      </c>
    </row>
    <row r="9" spans="2:5" ht="18" thickBot="1">
      <c r="B9" s="57" t="s">
        <v>89</v>
      </c>
      <c r="C9" s="58"/>
      <c r="D9" s="59">
        <v>12</v>
      </c>
      <c r="E9" s="60">
        <v>10443872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10443872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10443872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10443872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445</v>
      </c>
      <c r="C36" s="69"/>
      <c r="D36" s="287" t="s">
        <v>109</v>
      </c>
      <c r="E36" s="71">
        <v>265445645</v>
      </c>
    </row>
    <row r="37" spans="2:6" ht="17.25">
      <c r="B37" s="61" t="s">
        <v>110</v>
      </c>
      <c r="C37" s="61"/>
      <c r="D37" s="52">
        <v>25</v>
      </c>
      <c r="E37" s="53">
        <v>6636141</v>
      </c>
    </row>
    <row r="38" spans="2:6" ht="17.25">
      <c r="B38" s="61" t="s">
        <v>111</v>
      </c>
      <c r="C38" s="61"/>
      <c r="D38" s="52">
        <v>0.5</v>
      </c>
      <c r="E38" s="53">
        <v>132723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265446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7034310</v>
      </c>
    </row>
    <row r="46" spans="2:6" ht="17.25">
      <c r="B46" s="61"/>
      <c r="C46" s="61"/>
      <c r="D46" s="284"/>
      <c r="E46" s="295"/>
    </row>
    <row r="47" spans="2:6" ht="17.25">
      <c r="B47" s="69" t="s">
        <v>683</v>
      </c>
      <c r="C47" s="69"/>
      <c r="D47" s="287" t="s">
        <v>109</v>
      </c>
      <c r="E47" s="71">
        <v>489634303</v>
      </c>
    </row>
    <row r="48" spans="2:6" ht="17.25">
      <c r="B48" s="61" t="s">
        <v>110</v>
      </c>
      <c r="C48" s="61"/>
      <c r="D48" s="52">
        <v>25</v>
      </c>
      <c r="E48" s="53">
        <v>12240858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489634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</v>
      </c>
      <c r="E56" s="53">
        <v>12730492</v>
      </c>
    </row>
    <row r="57" spans="2:5" ht="17.25">
      <c r="B57" s="61"/>
      <c r="C57" s="61"/>
      <c r="D57" s="288"/>
      <c r="E57" s="298"/>
    </row>
    <row r="58" spans="2:5" ht="17.25">
      <c r="B58" s="69" t="s">
        <v>478</v>
      </c>
      <c r="C58" s="69"/>
      <c r="D58" s="287" t="s">
        <v>109</v>
      </c>
      <c r="E58" s="71">
        <v>101066946</v>
      </c>
    </row>
    <row r="59" spans="2:5" ht="17.25">
      <c r="B59" s="61" t="s">
        <v>110</v>
      </c>
      <c r="C59" s="61"/>
      <c r="D59" s="52">
        <v>25</v>
      </c>
      <c r="E59" s="53">
        <v>2526674</v>
      </c>
    </row>
    <row r="60" spans="2:5" ht="17.25">
      <c r="B60" s="61" t="s">
        <v>111</v>
      </c>
      <c r="C60" s="61"/>
      <c r="D60" s="52">
        <v>4.9000000000000002E-2</v>
      </c>
      <c r="E60" s="53">
        <v>4952</v>
      </c>
    </row>
    <row r="61" spans="2:5" ht="17.25">
      <c r="B61" s="61" t="s">
        <v>111</v>
      </c>
      <c r="C61" s="61"/>
      <c r="D61" s="52">
        <v>0.5</v>
      </c>
      <c r="E61" s="53">
        <v>50533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101067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26.548999999999999</v>
      </c>
      <c r="E67" s="53">
        <v>2683226</v>
      </c>
    </row>
    <row r="68" spans="2:5" ht="17.25">
      <c r="B68" s="61"/>
      <c r="C68" s="61"/>
      <c r="D68" s="284"/>
      <c r="E68" s="295"/>
    </row>
    <row r="69" spans="2:5" ht="17.25">
      <c r="B69" s="69" t="s">
        <v>684</v>
      </c>
      <c r="C69" s="69"/>
      <c r="D69" s="287" t="s">
        <v>109</v>
      </c>
      <c r="E69" s="71">
        <v>6592077</v>
      </c>
    </row>
    <row r="70" spans="2:5" ht="17.25">
      <c r="B70" s="61" t="s">
        <v>110</v>
      </c>
      <c r="C70" s="61"/>
      <c r="D70" s="52">
        <v>25</v>
      </c>
      <c r="E70" s="53">
        <v>164802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1</v>
      </c>
      <c r="E76" s="53">
        <v>6592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26</v>
      </c>
      <c r="E78" s="53">
        <v>171394</v>
      </c>
    </row>
    <row r="79" spans="2:5" ht="17.25">
      <c r="B79" s="61"/>
      <c r="C79" s="61"/>
      <c r="D79" s="284"/>
      <c r="E79" s="295"/>
    </row>
    <row r="80" spans="2:5" ht="17.25">
      <c r="B80" s="69" t="s">
        <v>512</v>
      </c>
      <c r="C80" s="69"/>
      <c r="D80" s="287" t="s">
        <v>109</v>
      </c>
      <c r="E80" s="71">
        <v>4925598</v>
      </c>
    </row>
    <row r="81" spans="2:5" ht="17.25">
      <c r="B81" s="61" t="s">
        <v>110</v>
      </c>
      <c r="C81" s="61"/>
      <c r="D81" s="52">
        <v>25</v>
      </c>
      <c r="E81" s="53">
        <v>123140</v>
      </c>
    </row>
    <row r="82" spans="2:5" ht="17.25">
      <c r="B82" s="61" t="s">
        <v>111</v>
      </c>
      <c r="C82" s="61"/>
      <c r="D82" s="52">
        <v>0.5</v>
      </c>
      <c r="E82" s="53">
        <v>2463</v>
      </c>
    </row>
    <row r="83" spans="2:5" ht="17.25">
      <c r="B83" s="61" t="s">
        <v>111</v>
      </c>
      <c r="C83" s="61"/>
      <c r="D83" s="52">
        <v>0.5</v>
      </c>
      <c r="E83" s="53">
        <v>2463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1</v>
      </c>
      <c r="E87" s="53">
        <v>4926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27</v>
      </c>
      <c r="E89" s="53">
        <v>132992</v>
      </c>
    </row>
    <row r="90" spans="2:5" ht="17.25">
      <c r="B90" s="61"/>
      <c r="C90" s="61"/>
      <c r="D90" s="288"/>
      <c r="E90" s="298"/>
    </row>
    <row r="91" spans="2:5" ht="17.25">
      <c r="B91" s="69" t="s">
        <v>685</v>
      </c>
      <c r="C91" s="69"/>
      <c r="D91" s="287" t="s">
        <v>109</v>
      </c>
      <c r="E91" s="71">
        <v>2658120</v>
      </c>
    </row>
    <row r="92" spans="2:5" ht="17.25">
      <c r="B92" s="61" t="s">
        <v>110</v>
      </c>
      <c r="C92" s="61"/>
      <c r="D92" s="52">
        <v>25</v>
      </c>
      <c r="E92" s="53">
        <v>66453</v>
      </c>
    </row>
    <row r="93" spans="2:5" ht="17.25">
      <c r="B93" s="61" t="s">
        <v>111</v>
      </c>
      <c r="C93" s="61"/>
      <c r="D93" s="52">
        <v>0.5</v>
      </c>
      <c r="E93" s="53">
        <v>1329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1</v>
      </c>
      <c r="E98" s="53">
        <v>2658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26.5</v>
      </c>
      <c r="E100" s="53">
        <v>70440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870322689</v>
      </c>
    </row>
    <row r="136" spans="2:5" ht="17.25">
      <c r="B136" s="61" t="s">
        <v>110</v>
      </c>
      <c r="C136" s="61"/>
      <c r="D136" s="52">
        <v>150</v>
      </c>
      <c r="E136" s="53">
        <v>21758068</v>
      </c>
    </row>
    <row r="137" spans="2:5" ht="17.25">
      <c r="B137" s="61" t="s">
        <v>111</v>
      </c>
      <c r="C137" s="61"/>
      <c r="D137" s="52">
        <v>1.5489999999999999</v>
      </c>
      <c r="E137" s="53">
        <v>141467</v>
      </c>
    </row>
    <row r="138" spans="2:5" ht="17.25">
      <c r="B138" s="61" t="s">
        <v>111</v>
      </c>
      <c r="C138" s="61"/>
      <c r="D138" s="52">
        <v>1</v>
      </c>
      <c r="E138" s="53">
        <v>52996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6</v>
      </c>
      <c r="E142" s="53">
        <v>870323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22822854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5221936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870322689</v>
      </c>
    </row>
    <row r="151" spans="2:5" ht="17.25">
      <c r="B151" s="61" t="s">
        <v>119</v>
      </c>
      <c r="C151" s="61"/>
      <c r="D151" s="52">
        <v>4</v>
      </c>
      <c r="E151" s="53">
        <v>3481291</v>
      </c>
    </row>
    <row r="152" spans="2:5" ht="17.25">
      <c r="B152" s="61" t="s">
        <v>120</v>
      </c>
      <c r="C152" s="61"/>
      <c r="D152" s="52">
        <v>1</v>
      </c>
      <c r="E152" s="53">
        <v>870323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5</v>
      </c>
      <c r="E158" s="60">
        <v>4351614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686</v>
      </c>
      <c r="C163" s="74"/>
      <c r="D163" s="284"/>
      <c r="E163" s="295"/>
    </row>
    <row r="164" spans="2:5" ht="17.25">
      <c r="B164" s="75" t="s">
        <v>463</v>
      </c>
      <c r="C164" s="76"/>
      <c r="D164" s="287" t="s">
        <v>109</v>
      </c>
      <c r="E164" s="71">
        <v>202536821</v>
      </c>
    </row>
    <row r="165" spans="2:5" ht="17.25">
      <c r="B165" s="61" t="s">
        <v>124</v>
      </c>
      <c r="C165" s="61"/>
      <c r="D165" s="52">
        <v>5</v>
      </c>
      <c r="E165" s="53">
        <v>1012684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5</v>
      </c>
      <c r="E167" s="53">
        <v>1012684</v>
      </c>
    </row>
    <row r="168" spans="2:5" ht="17.25">
      <c r="B168" s="61"/>
      <c r="C168" s="61"/>
      <c r="D168" s="284"/>
      <c r="E168" s="295"/>
    </row>
    <row r="169" spans="2:5" ht="17.25">
      <c r="B169" s="74" t="s">
        <v>432</v>
      </c>
      <c r="C169" s="74"/>
      <c r="D169" s="284"/>
      <c r="E169" s="295"/>
    </row>
    <row r="170" spans="2:5" ht="17.25">
      <c r="B170" s="75" t="s">
        <v>464</v>
      </c>
      <c r="C170" s="76"/>
      <c r="D170" s="287" t="s">
        <v>109</v>
      </c>
      <c r="E170" s="71">
        <v>68372157</v>
      </c>
    </row>
    <row r="171" spans="2:5" ht="17.25">
      <c r="B171" s="61" t="s">
        <v>124</v>
      </c>
      <c r="C171" s="61"/>
      <c r="D171" s="52">
        <v>5</v>
      </c>
      <c r="E171" s="53">
        <v>341861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5</v>
      </c>
      <c r="E173" s="53">
        <v>341861</v>
      </c>
    </row>
    <row r="174" spans="2:5" ht="17.25">
      <c r="B174" s="61"/>
      <c r="C174" s="61"/>
      <c r="D174" s="284"/>
      <c r="E174" s="295"/>
    </row>
    <row r="175" spans="2:5" ht="17.25">
      <c r="B175" s="74" t="s">
        <v>465</v>
      </c>
      <c r="C175" s="74"/>
      <c r="D175" s="284"/>
      <c r="E175" s="295"/>
    </row>
    <row r="176" spans="2:5" ht="17.25">
      <c r="B176" s="75" t="s">
        <v>466</v>
      </c>
      <c r="C176" s="76"/>
      <c r="D176" s="287" t="s">
        <v>109</v>
      </c>
      <c r="E176" s="71">
        <v>3108526</v>
      </c>
    </row>
    <row r="177" spans="2:5" ht="17.25">
      <c r="B177" s="61" t="s">
        <v>124</v>
      </c>
      <c r="C177" s="61"/>
      <c r="D177" s="52">
        <v>5</v>
      </c>
      <c r="E177" s="53">
        <v>15543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5</v>
      </c>
      <c r="E179" s="53">
        <v>15543</v>
      </c>
    </row>
    <row r="180" spans="2:5" ht="17.25">
      <c r="B180" s="61"/>
      <c r="C180" s="61"/>
      <c r="D180" s="284"/>
      <c r="E180" s="295"/>
    </row>
    <row r="181" spans="2:5" ht="17.25">
      <c r="B181" s="74" t="s">
        <v>433</v>
      </c>
      <c r="C181" s="74"/>
      <c r="D181" s="284"/>
      <c r="E181" s="295"/>
    </row>
    <row r="182" spans="2:5" ht="17.25">
      <c r="B182" s="75" t="s">
        <v>467</v>
      </c>
      <c r="C182" s="76"/>
      <c r="D182" s="287" t="s">
        <v>109</v>
      </c>
      <c r="E182" s="71">
        <v>142948</v>
      </c>
    </row>
    <row r="183" spans="2:5" ht="17.25">
      <c r="B183" s="61" t="s">
        <v>124</v>
      </c>
      <c r="C183" s="61"/>
      <c r="D183" s="52">
        <v>8</v>
      </c>
      <c r="E183" s="53">
        <v>1144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1144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274160452</v>
      </c>
    </row>
    <row r="230" spans="2:5" ht="17.25">
      <c r="B230" s="61" t="s">
        <v>124</v>
      </c>
      <c r="C230" s="61"/>
      <c r="D230" s="288"/>
      <c r="E230" s="53">
        <v>1371232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1371232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434</v>
      </c>
      <c r="C238" s="53">
        <v>499802928</v>
      </c>
      <c r="D238" s="52">
        <v>3</v>
      </c>
      <c r="E238" s="53">
        <v>1499409</v>
      </c>
    </row>
    <row r="239" spans="2:5" ht="17.25">
      <c r="B239" s="47" t="s">
        <v>435</v>
      </c>
      <c r="C239" s="53">
        <v>232382675</v>
      </c>
      <c r="D239" s="52">
        <v>3</v>
      </c>
      <c r="E239" s="53">
        <v>697148</v>
      </c>
    </row>
    <row r="240" spans="2:5" ht="17.25">
      <c r="B240" s="47" t="s">
        <v>687</v>
      </c>
      <c r="C240" s="53">
        <v>103629935</v>
      </c>
      <c r="D240" s="52">
        <v>3</v>
      </c>
      <c r="E240" s="53">
        <v>310890</v>
      </c>
    </row>
    <row r="241" spans="2:5" ht="17.25">
      <c r="B241" s="47" t="s">
        <v>436</v>
      </c>
      <c r="C241" s="53">
        <v>20331356</v>
      </c>
      <c r="D241" s="52">
        <v>3</v>
      </c>
      <c r="E241" s="53">
        <v>60994</v>
      </c>
    </row>
    <row r="242" spans="2:5" ht="17.25">
      <c r="B242" s="47" t="s">
        <v>688</v>
      </c>
      <c r="C242" s="53">
        <v>14032847</v>
      </c>
      <c r="D242" s="52">
        <v>3</v>
      </c>
      <c r="E242" s="53">
        <v>42099</v>
      </c>
    </row>
    <row r="243" spans="2:5" ht="17.25">
      <c r="B243" s="47" t="s">
        <v>609</v>
      </c>
      <c r="C243" s="53">
        <v>592726532</v>
      </c>
      <c r="D243" s="52">
        <v>2.9849999999999999</v>
      </c>
      <c r="E243" s="53">
        <v>1769289</v>
      </c>
    </row>
    <row r="244" spans="2:5" ht="17.25">
      <c r="B244" s="47" t="s">
        <v>437</v>
      </c>
      <c r="C244" s="53">
        <v>244330912</v>
      </c>
      <c r="D244" s="52">
        <v>3</v>
      </c>
      <c r="E244" s="53">
        <v>732993</v>
      </c>
    </row>
    <row r="245" spans="2:5" ht="17.25">
      <c r="B245" s="47" t="s">
        <v>438</v>
      </c>
      <c r="C245" s="53">
        <v>439898657</v>
      </c>
      <c r="D245" s="52">
        <v>2.5</v>
      </c>
      <c r="E245" s="53">
        <v>1099747</v>
      </c>
    </row>
    <row r="246" spans="2:5" ht="17.25">
      <c r="B246" s="47" t="s">
        <v>439</v>
      </c>
      <c r="C246" s="53">
        <v>230155117</v>
      </c>
      <c r="D246" s="52">
        <v>2.173</v>
      </c>
      <c r="E246" s="53">
        <v>500127</v>
      </c>
    </row>
    <row r="247" spans="2:5" ht="17.25">
      <c r="B247" s="47" t="s">
        <v>610</v>
      </c>
      <c r="C247" s="53">
        <v>103776423</v>
      </c>
      <c r="D247" s="52">
        <v>1</v>
      </c>
      <c r="E247" s="53">
        <v>103776</v>
      </c>
    </row>
    <row r="248" spans="2:5" ht="17.25">
      <c r="B248" s="47" t="s">
        <v>446</v>
      </c>
      <c r="C248" s="53">
        <v>20331356</v>
      </c>
      <c r="D248" s="52">
        <v>2</v>
      </c>
      <c r="E248" s="53">
        <v>40663</v>
      </c>
    </row>
    <row r="249" spans="2:5" ht="17.25">
      <c r="B249" s="47" t="s">
        <v>440</v>
      </c>
      <c r="C249" s="53">
        <v>14175795</v>
      </c>
      <c r="D249" s="52">
        <v>2.3879999999999999</v>
      </c>
      <c r="E249" s="53">
        <v>33852</v>
      </c>
    </row>
    <row r="250" spans="2:5" ht="17.25">
      <c r="B250" s="47" t="s">
        <v>441</v>
      </c>
      <c r="C250" s="53">
        <v>870322689</v>
      </c>
      <c r="D250" s="52">
        <v>1</v>
      </c>
      <c r="E250" s="53">
        <v>870323</v>
      </c>
    </row>
    <row r="251" spans="2:5" ht="17.25">
      <c r="B251" s="47" t="s">
        <v>611</v>
      </c>
      <c r="C251" s="53">
        <v>101066946</v>
      </c>
      <c r="D251" s="52">
        <v>0.96699999999999997</v>
      </c>
      <c r="E251" s="53">
        <v>97732</v>
      </c>
    </row>
    <row r="252" spans="2:5" ht="17.25">
      <c r="B252" s="47" t="s">
        <v>612</v>
      </c>
      <c r="C252" s="53">
        <v>101066946</v>
      </c>
      <c r="D252" s="52">
        <v>1</v>
      </c>
      <c r="E252" s="53">
        <v>101067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7960109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10443872</v>
      </c>
    </row>
    <row r="276" spans="2:5" ht="17.25">
      <c r="B276" s="61" t="s">
        <v>130</v>
      </c>
      <c r="C276" s="61"/>
      <c r="D276" s="288"/>
      <c r="E276" s="53">
        <v>10443872</v>
      </c>
    </row>
    <row r="277" spans="2:5" ht="17.25">
      <c r="B277" s="61" t="s">
        <v>78</v>
      </c>
      <c r="C277" s="61"/>
      <c r="D277" s="288"/>
      <c r="E277" s="53">
        <v>5221936</v>
      </c>
    </row>
    <row r="278" spans="2:5" ht="17.25">
      <c r="B278" s="61" t="s">
        <v>131</v>
      </c>
      <c r="C278" s="61"/>
      <c r="D278" s="288"/>
      <c r="E278" s="53">
        <v>22822854</v>
      </c>
    </row>
    <row r="279" spans="2:5" ht="17.25">
      <c r="B279" s="61" t="s">
        <v>132</v>
      </c>
      <c r="C279" s="61"/>
      <c r="D279" s="288"/>
      <c r="E279" s="53">
        <v>4351614</v>
      </c>
    </row>
    <row r="280" spans="2:5" ht="17.25">
      <c r="B280" s="61" t="s">
        <v>133</v>
      </c>
      <c r="C280" s="61"/>
      <c r="D280" s="288"/>
      <c r="E280" s="53">
        <v>1371232</v>
      </c>
    </row>
    <row r="281" spans="2:5" ht="18" thickBot="1">
      <c r="B281" s="65" t="s">
        <v>134</v>
      </c>
      <c r="C281" s="65"/>
      <c r="D281" s="291"/>
      <c r="E281" s="56">
        <v>7960109</v>
      </c>
    </row>
    <row r="282" spans="2:5" ht="18" thickBot="1">
      <c r="B282" s="57" t="s">
        <v>135</v>
      </c>
      <c r="C282" s="58"/>
      <c r="D282" s="289"/>
      <c r="E282" s="60">
        <v>62615489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0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613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240302066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2883625</v>
      </c>
    </row>
    <row r="9" spans="2:5" ht="18" thickBot="1">
      <c r="B9" s="57" t="s">
        <v>89</v>
      </c>
      <c r="C9" s="58"/>
      <c r="D9" s="59">
        <v>12</v>
      </c>
      <c r="E9" s="60">
        <v>2883625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1.4</v>
      </c>
      <c r="E14" s="53">
        <v>336423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10.6</v>
      </c>
      <c r="E25" s="53">
        <v>2547202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2883625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2883625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551</v>
      </c>
      <c r="C36" s="69"/>
      <c r="D36" s="287" t="s">
        <v>109</v>
      </c>
      <c r="E36" s="71">
        <v>185891922</v>
      </c>
    </row>
    <row r="37" spans="2:6" ht="17.25">
      <c r="B37" s="61" t="s">
        <v>110</v>
      </c>
      <c r="C37" s="61"/>
      <c r="D37" s="52">
        <v>25</v>
      </c>
      <c r="E37" s="53">
        <v>4647298</v>
      </c>
    </row>
    <row r="38" spans="2:6" ht="17.25">
      <c r="B38" s="61" t="s">
        <v>111</v>
      </c>
      <c r="C38" s="61"/>
      <c r="D38" s="52">
        <v>0.5</v>
      </c>
      <c r="E38" s="53">
        <v>92946</v>
      </c>
    </row>
    <row r="39" spans="2:6" ht="17.25">
      <c r="B39" s="61" t="s">
        <v>111</v>
      </c>
      <c r="C39" s="61"/>
      <c r="D39" s="52">
        <v>0.5</v>
      </c>
      <c r="E39" s="53">
        <v>92946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185892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27</v>
      </c>
      <c r="E45" s="53">
        <v>5019082</v>
      </c>
    </row>
    <row r="46" spans="2:6" ht="17.25">
      <c r="B46" s="61"/>
      <c r="C46" s="61"/>
      <c r="D46" s="284"/>
      <c r="E46" s="295"/>
    </row>
    <row r="47" spans="2:6" ht="17.25">
      <c r="B47" s="69" t="s">
        <v>552</v>
      </c>
      <c r="C47" s="69"/>
      <c r="D47" s="287" t="s">
        <v>109</v>
      </c>
      <c r="E47" s="71">
        <v>53448785</v>
      </c>
    </row>
    <row r="48" spans="2:6" ht="17.25">
      <c r="B48" s="61" t="s">
        <v>110</v>
      </c>
      <c r="C48" s="61"/>
      <c r="D48" s="52">
        <v>25</v>
      </c>
      <c r="E48" s="53">
        <v>1336220</v>
      </c>
    </row>
    <row r="49" spans="2:5" ht="17.25">
      <c r="B49" s="61" t="s">
        <v>111</v>
      </c>
      <c r="C49" s="61"/>
      <c r="D49" s="52">
        <v>0.5</v>
      </c>
      <c r="E49" s="53">
        <v>26724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53449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26.5</v>
      </c>
      <c r="E56" s="53">
        <v>1416393</v>
      </c>
    </row>
    <row r="57" spans="2:5" ht="17.25">
      <c r="B57" s="61"/>
      <c r="C57" s="61"/>
      <c r="D57" s="288"/>
      <c r="E57" s="298"/>
    </row>
    <row r="58" spans="2:5" ht="17.25">
      <c r="B58" s="69" t="s">
        <v>689</v>
      </c>
      <c r="C58" s="69"/>
      <c r="D58" s="287" t="s">
        <v>109</v>
      </c>
      <c r="E58" s="71">
        <v>961359</v>
      </c>
    </row>
    <row r="59" spans="2:5" ht="17.25">
      <c r="B59" s="61" t="s">
        <v>110</v>
      </c>
      <c r="C59" s="61"/>
      <c r="D59" s="52">
        <v>25</v>
      </c>
      <c r="E59" s="53">
        <v>24034</v>
      </c>
    </row>
    <row r="60" spans="2:5" ht="17.25">
      <c r="B60" s="61" t="s">
        <v>111</v>
      </c>
      <c r="C60" s="61"/>
      <c r="D60" s="52">
        <v>0.5</v>
      </c>
      <c r="E60" s="53">
        <v>481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961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26.5</v>
      </c>
      <c r="E67" s="53">
        <v>25476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240302066</v>
      </c>
    </row>
    <row r="136" spans="2:5" ht="17.25">
      <c r="B136" s="61" t="s">
        <v>110</v>
      </c>
      <c r="C136" s="61"/>
      <c r="D136" s="52">
        <v>75</v>
      </c>
      <c r="E136" s="53">
        <v>6007552</v>
      </c>
    </row>
    <row r="137" spans="2:5" ht="17.25">
      <c r="B137" s="61" t="s">
        <v>111</v>
      </c>
      <c r="C137" s="61"/>
      <c r="D137" s="52">
        <v>1.5</v>
      </c>
      <c r="E137" s="53">
        <v>120151</v>
      </c>
    </row>
    <row r="138" spans="2:5" ht="17.25">
      <c r="B138" s="61" t="s">
        <v>111</v>
      </c>
      <c r="C138" s="61"/>
      <c r="D138" s="52">
        <v>0.5</v>
      </c>
      <c r="E138" s="53">
        <v>92946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3</v>
      </c>
      <c r="E142" s="53">
        <v>240302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6460951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1441812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513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2134126</v>
      </c>
    </row>
    <row r="165" spans="2:5" ht="17.25">
      <c r="B165" s="61" t="s">
        <v>124</v>
      </c>
      <c r="C165" s="61"/>
      <c r="D165" s="52">
        <v>5</v>
      </c>
      <c r="E165" s="53">
        <v>10671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5</v>
      </c>
      <c r="E167" s="53">
        <v>10671</v>
      </c>
    </row>
    <row r="168" spans="2:5" ht="17.25">
      <c r="B168" s="61"/>
      <c r="C168" s="61"/>
      <c r="D168" s="284"/>
      <c r="E168" s="295"/>
    </row>
    <row r="169" spans="2:5" ht="17.25">
      <c r="B169" s="74" t="s">
        <v>514</v>
      </c>
      <c r="C169" s="74"/>
      <c r="D169" s="284"/>
      <c r="E169" s="295"/>
    </row>
    <row r="170" spans="2:5" ht="17.25">
      <c r="B170" s="75">
        <v>151</v>
      </c>
      <c r="C170" s="76"/>
      <c r="D170" s="287" t="s">
        <v>109</v>
      </c>
      <c r="E170" s="71">
        <v>4634707</v>
      </c>
    </row>
    <row r="171" spans="2:5" ht="17.25">
      <c r="B171" s="61" t="s">
        <v>124</v>
      </c>
      <c r="C171" s="61"/>
      <c r="D171" s="52">
        <v>8</v>
      </c>
      <c r="E171" s="53">
        <v>37078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37078</v>
      </c>
    </row>
    <row r="174" spans="2:5" ht="17.25">
      <c r="B174" s="61"/>
      <c r="C174" s="61"/>
      <c r="D174" s="284"/>
      <c r="E174" s="295"/>
    </row>
    <row r="175" spans="2:5" ht="17.25">
      <c r="B175" s="74" t="s">
        <v>515</v>
      </c>
      <c r="C175" s="74"/>
      <c r="D175" s="284"/>
      <c r="E175" s="295"/>
    </row>
    <row r="176" spans="2:5" ht="17.25">
      <c r="B176" s="75">
        <v>152</v>
      </c>
      <c r="C176" s="76"/>
      <c r="D176" s="287" t="s">
        <v>109</v>
      </c>
      <c r="E176" s="71">
        <v>35826600</v>
      </c>
    </row>
    <row r="177" spans="2:5" ht="17.25">
      <c r="B177" s="61" t="s">
        <v>124</v>
      </c>
      <c r="C177" s="61"/>
      <c r="D177" s="52">
        <v>8</v>
      </c>
      <c r="E177" s="53">
        <v>286613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286613</v>
      </c>
    </row>
    <row r="180" spans="2:5" ht="17.25">
      <c r="B180" s="61"/>
      <c r="C180" s="61"/>
      <c r="D180" s="284"/>
      <c r="E180" s="295"/>
    </row>
    <row r="181" spans="2:5" ht="17.25">
      <c r="B181" s="74" t="s">
        <v>516</v>
      </c>
      <c r="C181" s="74"/>
      <c r="D181" s="284"/>
      <c r="E181" s="295"/>
    </row>
    <row r="182" spans="2:5" ht="17.25">
      <c r="B182" s="75">
        <v>250</v>
      </c>
      <c r="C182" s="76"/>
      <c r="D182" s="287" t="s">
        <v>109</v>
      </c>
      <c r="E182" s="71">
        <v>9748234</v>
      </c>
    </row>
    <row r="183" spans="2:5" ht="17.25">
      <c r="B183" s="61" t="s">
        <v>124</v>
      </c>
      <c r="C183" s="61"/>
      <c r="D183" s="52">
        <v>8</v>
      </c>
      <c r="E183" s="53">
        <v>77986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77986</v>
      </c>
    </row>
    <row r="186" spans="2:5" ht="17.25">
      <c r="B186" s="61"/>
      <c r="C186" s="61"/>
      <c r="D186" s="284"/>
      <c r="E186" s="295"/>
    </row>
    <row r="187" spans="2:5" ht="17.25">
      <c r="B187" s="74" t="s">
        <v>517</v>
      </c>
      <c r="C187" s="74"/>
      <c r="D187" s="284"/>
      <c r="E187" s="295"/>
    </row>
    <row r="188" spans="2:5" ht="17.25">
      <c r="B188" s="75">
        <v>251</v>
      </c>
      <c r="C188" s="76"/>
      <c r="D188" s="287" t="s">
        <v>109</v>
      </c>
      <c r="E188" s="71">
        <v>760320</v>
      </c>
    </row>
    <row r="189" spans="2:5" ht="17.25">
      <c r="B189" s="61" t="s">
        <v>124</v>
      </c>
      <c r="C189" s="61"/>
      <c r="D189" s="52">
        <v>8</v>
      </c>
      <c r="E189" s="53">
        <v>6083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6083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53103987</v>
      </c>
    </row>
    <row r="230" spans="2:5" ht="17.25">
      <c r="B230" s="61" t="s">
        <v>124</v>
      </c>
      <c r="C230" s="61"/>
      <c r="D230" s="288"/>
      <c r="E230" s="53">
        <v>418431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418431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717</v>
      </c>
      <c r="C238" s="53">
        <v>240302066</v>
      </c>
      <c r="D238" s="52">
        <v>1</v>
      </c>
      <c r="E238" s="53">
        <v>240302</v>
      </c>
    </row>
    <row r="239" spans="2:5" ht="17.25">
      <c r="B239" s="47" t="s">
        <v>718</v>
      </c>
      <c r="C239" s="53">
        <v>240302066</v>
      </c>
      <c r="D239" s="52">
        <v>1</v>
      </c>
      <c r="E239" s="53">
        <v>240302</v>
      </c>
    </row>
    <row r="240" spans="2:5" ht="17.25">
      <c r="B240" s="47" t="s">
        <v>719</v>
      </c>
      <c r="C240" s="53">
        <v>240302066</v>
      </c>
      <c r="D240" s="52">
        <v>1</v>
      </c>
      <c r="E240" s="53">
        <v>240302</v>
      </c>
    </row>
    <row r="241" spans="2:5" ht="17.25">
      <c r="B241" s="47" t="s">
        <v>720</v>
      </c>
      <c r="C241" s="53">
        <v>240302066</v>
      </c>
      <c r="D241" s="52">
        <v>2</v>
      </c>
      <c r="E241" s="53">
        <v>480604</v>
      </c>
    </row>
    <row r="242" spans="2:5" ht="17.25">
      <c r="B242" s="47" t="s">
        <v>721</v>
      </c>
      <c r="C242" s="53">
        <v>240302066</v>
      </c>
      <c r="D242" s="52">
        <v>3</v>
      </c>
      <c r="E242" s="53">
        <v>720906</v>
      </c>
    </row>
    <row r="243" spans="2:5" ht="17.25">
      <c r="B243" s="47" t="s">
        <v>722</v>
      </c>
      <c r="C243" s="53">
        <v>13845763</v>
      </c>
      <c r="D243" s="52">
        <v>2</v>
      </c>
      <c r="E243" s="53">
        <v>27692</v>
      </c>
    </row>
    <row r="244" spans="2:5" ht="17.25">
      <c r="B244" s="47" t="s">
        <v>723</v>
      </c>
      <c r="C244" s="53">
        <v>16189944</v>
      </c>
      <c r="D244" s="52">
        <v>3</v>
      </c>
      <c r="E244" s="53">
        <v>48570</v>
      </c>
    </row>
    <row r="245" spans="2:5" ht="17.25">
      <c r="B245" s="47" t="s">
        <v>724</v>
      </c>
      <c r="C245" s="53">
        <v>79419718</v>
      </c>
      <c r="D245" s="52">
        <v>3</v>
      </c>
      <c r="E245" s="53">
        <v>238259</v>
      </c>
    </row>
    <row r="246" spans="2:5" ht="17.25">
      <c r="B246" s="47" t="s">
        <v>725</v>
      </c>
      <c r="C246" s="53">
        <v>36936549</v>
      </c>
      <c r="D246" s="52">
        <v>2.5</v>
      </c>
      <c r="E246" s="53">
        <v>92341</v>
      </c>
    </row>
    <row r="247" spans="2:5" ht="17.25">
      <c r="B247" s="47" t="s">
        <v>726</v>
      </c>
      <c r="C247" s="53">
        <v>42940231</v>
      </c>
      <c r="D247" s="52">
        <v>3</v>
      </c>
      <c r="E247" s="53">
        <v>128821</v>
      </c>
    </row>
    <row r="248" spans="2:5" ht="17.25">
      <c r="B248" s="47" t="s">
        <v>727</v>
      </c>
      <c r="C248" s="53">
        <v>9115569</v>
      </c>
      <c r="D248" s="52">
        <v>2</v>
      </c>
      <c r="E248" s="53">
        <v>18231</v>
      </c>
    </row>
    <row r="249" spans="2:5" ht="17.25">
      <c r="B249" s="47" t="s">
        <v>728</v>
      </c>
      <c r="C249" s="53">
        <v>24995067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2476330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2883625</v>
      </c>
    </row>
    <row r="276" spans="2:5" ht="17.25">
      <c r="B276" s="61" t="s">
        <v>130</v>
      </c>
      <c r="C276" s="61"/>
      <c r="D276" s="288"/>
      <c r="E276" s="53">
        <v>2883625</v>
      </c>
    </row>
    <row r="277" spans="2:5" ht="17.25">
      <c r="B277" s="61" t="s">
        <v>78</v>
      </c>
      <c r="C277" s="61"/>
      <c r="D277" s="288"/>
      <c r="E277" s="53">
        <v>1441812</v>
      </c>
    </row>
    <row r="278" spans="2:5" ht="17.25">
      <c r="B278" s="61" t="s">
        <v>131</v>
      </c>
      <c r="C278" s="61"/>
      <c r="D278" s="288"/>
      <c r="E278" s="53">
        <v>6460951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418431</v>
      </c>
    </row>
    <row r="281" spans="2:5" ht="18" thickBot="1">
      <c r="B281" s="65" t="s">
        <v>134</v>
      </c>
      <c r="C281" s="65"/>
      <c r="D281" s="291"/>
      <c r="E281" s="56">
        <v>2476330</v>
      </c>
    </row>
    <row r="282" spans="2:5" ht="18" thickBot="1">
      <c r="B282" s="57" t="s">
        <v>135</v>
      </c>
      <c r="C282" s="58"/>
      <c r="D282" s="289"/>
      <c r="E282" s="60">
        <v>16564774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1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488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682953292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8195440</v>
      </c>
    </row>
    <row r="9" spans="2:5" ht="18" thickBot="1">
      <c r="B9" s="57" t="s">
        <v>89</v>
      </c>
      <c r="C9" s="58"/>
      <c r="D9" s="59">
        <v>12</v>
      </c>
      <c r="E9" s="60">
        <v>8195440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8195440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8195440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8195440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621</v>
      </c>
      <c r="C36" s="69"/>
      <c r="D36" s="287" t="s">
        <v>109</v>
      </c>
      <c r="E36" s="71">
        <v>163009537</v>
      </c>
    </row>
    <row r="37" spans="2:6" ht="17.25">
      <c r="B37" s="61" t="s">
        <v>110</v>
      </c>
      <c r="C37" s="61"/>
      <c r="D37" s="52">
        <v>25</v>
      </c>
      <c r="E37" s="53">
        <v>4075238</v>
      </c>
    </row>
    <row r="38" spans="2:6" ht="17.25">
      <c r="B38" s="61" t="s">
        <v>111</v>
      </c>
      <c r="C38" s="61"/>
      <c r="D38" s="52">
        <v>0.5</v>
      </c>
      <c r="E38" s="53">
        <v>81505</v>
      </c>
    </row>
    <row r="39" spans="2:6" ht="17.25">
      <c r="B39" s="61" t="s">
        <v>111</v>
      </c>
      <c r="C39" s="61"/>
      <c r="D39" s="52">
        <v>0.5</v>
      </c>
      <c r="E39" s="53">
        <v>81505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163010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27</v>
      </c>
      <c r="E45" s="53">
        <v>4401258</v>
      </c>
    </row>
    <row r="46" spans="2:6" ht="17.25">
      <c r="B46" s="61"/>
      <c r="C46" s="61"/>
      <c r="D46" s="284"/>
      <c r="E46" s="295"/>
    </row>
    <row r="47" spans="2:6" ht="17.25">
      <c r="B47" s="69" t="s">
        <v>930</v>
      </c>
      <c r="C47" s="69"/>
      <c r="D47" s="287" t="s">
        <v>109</v>
      </c>
      <c r="E47" s="71">
        <v>501748481</v>
      </c>
    </row>
    <row r="48" spans="2:6" ht="17.25">
      <c r="B48" s="61" t="s">
        <v>110</v>
      </c>
      <c r="C48" s="61"/>
      <c r="D48" s="52">
        <v>25</v>
      </c>
      <c r="E48" s="53">
        <v>12543712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501748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</v>
      </c>
      <c r="E56" s="53">
        <v>13045460</v>
      </c>
    </row>
    <row r="57" spans="2:5" ht="17.25">
      <c r="B57" s="61"/>
      <c r="C57" s="61"/>
      <c r="D57" s="288"/>
      <c r="E57" s="298"/>
    </row>
    <row r="58" spans="2:5" ht="17.25">
      <c r="B58" s="69" t="s">
        <v>396</v>
      </c>
      <c r="C58" s="69"/>
      <c r="D58" s="287" t="s">
        <v>109</v>
      </c>
      <c r="E58" s="71">
        <v>18195274</v>
      </c>
    </row>
    <row r="59" spans="2:5" ht="17.25">
      <c r="B59" s="61" t="s">
        <v>110</v>
      </c>
      <c r="C59" s="61"/>
      <c r="D59" s="52">
        <v>25</v>
      </c>
      <c r="E59" s="53">
        <v>454882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18195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26</v>
      </c>
      <c r="E67" s="53">
        <v>473077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682953292</v>
      </c>
    </row>
    <row r="136" spans="2:5" ht="17.25">
      <c r="B136" s="61" t="s">
        <v>110</v>
      </c>
      <c r="C136" s="61"/>
      <c r="D136" s="52">
        <v>75</v>
      </c>
      <c r="E136" s="53">
        <v>17073832</v>
      </c>
    </row>
    <row r="137" spans="2:5" ht="17.25">
      <c r="B137" s="61" t="s">
        <v>111</v>
      </c>
      <c r="C137" s="61"/>
      <c r="D137" s="52">
        <v>0.5</v>
      </c>
      <c r="E137" s="53">
        <v>81505</v>
      </c>
    </row>
    <row r="138" spans="2:5" ht="17.25">
      <c r="B138" s="61" t="s">
        <v>111</v>
      </c>
      <c r="C138" s="61"/>
      <c r="D138" s="52">
        <v>0.5</v>
      </c>
      <c r="E138" s="53">
        <v>81505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3</v>
      </c>
      <c r="E142" s="53">
        <v>682953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17919795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4097720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682953292</v>
      </c>
    </row>
    <row r="151" spans="2:5" ht="17.25">
      <c r="B151" s="61" t="s">
        <v>119</v>
      </c>
      <c r="C151" s="61"/>
      <c r="D151" s="52">
        <v>4</v>
      </c>
      <c r="E151" s="53">
        <v>2731813</v>
      </c>
    </row>
    <row r="152" spans="2:5" ht="17.25">
      <c r="B152" s="61" t="s">
        <v>120</v>
      </c>
      <c r="C152" s="61"/>
      <c r="D152" s="52">
        <v>1</v>
      </c>
      <c r="E152" s="53">
        <v>682953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0.5</v>
      </c>
      <c r="E154" s="53">
        <v>341477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5.5</v>
      </c>
      <c r="E158" s="60">
        <v>3756243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931</v>
      </c>
      <c r="C163" s="74"/>
      <c r="D163" s="284"/>
      <c r="E163" s="295"/>
    </row>
    <row r="164" spans="2:5" ht="17.25">
      <c r="B164" s="75" t="s">
        <v>518</v>
      </c>
      <c r="C164" s="76"/>
      <c r="D164" s="287" t="s">
        <v>109</v>
      </c>
      <c r="E164" s="71">
        <v>325653447</v>
      </c>
    </row>
    <row r="165" spans="2:5" ht="17.25">
      <c r="B165" s="61" t="s">
        <v>124</v>
      </c>
      <c r="C165" s="61"/>
      <c r="D165" s="52">
        <v>8</v>
      </c>
      <c r="E165" s="53">
        <v>2605228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2605228</v>
      </c>
    </row>
    <row r="168" spans="2:5" ht="17.25">
      <c r="B168" s="61"/>
      <c r="C168" s="61"/>
      <c r="D168" s="284"/>
      <c r="E168" s="295"/>
    </row>
    <row r="169" spans="2:5" ht="17.25">
      <c r="B169" s="74" t="s">
        <v>729</v>
      </c>
      <c r="C169" s="74"/>
      <c r="D169" s="284"/>
      <c r="E169" s="295"/>
    </row>
    <row r="170" spans="2:5" ht="17.25">
      <c r="B170" s="75">
        <v>101</v>
      </c>
      <c r="C170" s="76"/>
      <c r="D170" s="287" t="s">
        <v>109</v>
      </c>
      <c r="E170" s="71">
        <v>11851680</v>
      </c>
    </row>
    <row r="171" spans="2:5" ht="17.25">
      <c r="B171" s="61" t="s">
        <v>124</v>
      </c>
      <c r="C171" s="61"/>
      <c r="D171" s="52">
        <v>8</v>
      </c>
      <c r="E171" s="53">
        <v>94813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94813</v>
      </c>
    </row>
    <row r="174" spans="2:5" ht="17.25">
      <c r="B174" s="61"/>
      <c r="C174" s="61"/>
      <c r="D174" s="284"/>
      <c r="E174" s="295"/>
    </row>
    <row r="175" spans="2:5" ht="17.25">
      <c r="B175" s="74" t="s">
        <v>730</v>
      </c>
      <c r="C175" s="74"/>
      <c r="D175" s="284"/>
      <c r="E175" s="295"/>
    </row>
    <row r="176" spans="2:5" ht="17.25">
      <c r="B176" s="75">
        <v>108</v>
      </c>
      <c r="C176" s="76"/>
      <c r="D176" s="287" t="s">
        <v>109</v>
      </c>
      <c r="E176" s="71">
        <v>15348973</v>
      </c>
    </row>
    <row r="177" spans="2:5" ht="17.25">
      <c r="B177" s="61" t="s">
        <v>124</v>
      </c>
      <c r="C177" s="61"/>
      <c r="D177" s="52">
        <v>8</v>
      </c>
      <c r="E177" s="53">
        <v>122792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122792</v>
      </c>
    </row>
    <row r="180" spans="2:5" ht="17.25">
      <c r="B180" s="61"/>
      <c r="C180" s="61"/>
      <c r="D180" s="284"/>
      <c r="E180" s="295"/>
    </row>
    <row r="181" spans="2:5" ht="17.25">
      <c r="B181" s="74" t="s">
        <v>731</v>
      </c>
      <c r="C181" s="74"/>
      <c r="D181" s="284"/>
      <c r="E181" s="295"/>
    </row>
    <row r="182" spans="2:5" ht="17.25">
      <c r="B182" s="75">
        <v>301</v>
      </c>
      <c r="C182" s="76"/>
      <c r="D182" s="287" t="s">
        <v>109</v>
      </c>
      <c r="E182" s="71">
        <v>973711</v>
      </c>
    </row>
    <row r="183" spans="2:5" ht="17.25">
      <c r="B183" s="61" t="s">
        <v>124</v>
      </c>
      <c r="C183" s="61"/>
      <c r="D183" s="52">
        <v>8</v>
      </c>
      <c r="E183" s="53">
        <v>7790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7790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353827811</v>
      </c>
    </row>
    <row r="230" spans="2:5" ht="17.25">
      <c r="B230" s="61" t="s">
        <v>124</v>
      </c>
      <c r="C230" s="61"/>
      <c r="D230" s="288"/>
      <c r="E230" s="53">
        <v>2830623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2830623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932</v>
      </c>
      <c r="C238" s="53">
        <v>101882851</v>
      </c>
      <c r="D238" s="52">
        <v>3</v>
      </c>
      <c r="E238" s="53">
        <v>305649</v>
      </c>
    </row>
    <row r="239" spans="2:5" ht="17.25">
      <c r="B239" s="47" t="s">
        <v>933</v>
      </c>
      <c r="C239" s="53">
        <v>15319810</v>
      </c>
      <c r="D239" s="52">
        <v>3</v>
      </c>
      <c r="E239" s="53">
        <v>45959</v>
      </c>
    </row>
    <row r="240" spans="2:5" ht="17.25">
      <c r="B240" s="47" t="s">
        <v>934</v>
      </c>
      <c r="C240" s="53">
        <v>35647240</v>
      </c>
      <c r="D240" s="52">
        <v>3</v>
      </c>
      <c r="E240" s="53">
        <v>106942</v>
      </c>
    </row>
    <row r="241" spans="2:5" ht="17.25">
      <c r="B241" s="47" t="s">
        <v>935</v>
      </c>
      <c r="C241" s="53">
        <v>19093399</v>
      </c>
      <c r="D241" s="52">
        <v>3</v>
      </c>
      <c r="E241" s="53">
        <v>57280</v>
      </c>
    </row>
    <row r="242" spans="2:5" ht="17.25">
      <c r="B242" s="47" t="s">
        <v>936</v>
      </c>
      <c r="C242" s="53">
        <v>35814844</v>
      </c>
      <c r="D242" s="52">
        <v>3</v>
      </c>
      <c r="E242" s="53">
        <v>107445</v>
      </c>
    </row>
    <row r="243" spans="2:5" ht="17.25">
      <c r="B243" s="47" t="s">
        <v>937</v>
      </c>
      <c r="C243" s="53">
        <v>115177706</v>
      </c>
      <c r="D243" s="52">
        <v>3</v>
      </c>
      <c r="E243" s="53">
        <v>345533</v>
      </c>
    </row>
    <row r="244" spans="2:5" ht="17.25">
      <c r="B244" s="47" t="s">
        <v>430</v>
      </c>
      <c r="C244" s="53">
        <v>682953292</v>
      </c>
      <c r="D244" s="52">
        <v>1</v>
      </c>
      <c r="E244" s="53">
        <v>682953</v>
      </c>
    </row>
    <row r="245" spans="2:5" ht="17.25">
      <c r="B245" s="47" t="s">
        <v>431</v>
      </c>
      <c r="C245" s="53">
        <v>682953292</v>
      </c>
      <c r="D245" s="52">
        <v>1</v>
      </c>
      <c r="E245" s="53">
        <v>682953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2334714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8195440</v>
      </c>
    </row>
    <row r="276" spans="2:5" ht="17.25">
      <c r="B276" s="61" t="s">
        <v>130</v>
      </c>
      <c r="C276" s="61"/>
      <c r="D276" s="288"/>
      <c r="E276" s="53">
        <v>8195440</v>
      </c>
    </row>
    <row r="277" spans="2:5" ht="17.25">
      <c r="B277" s="61" t="s">
        <v>78</v>
      </c>
      <c r="C277" s="61"/>
      <c r="D277" s="288"/>
      <c r="E277" s="53">
        <v>4097720</v>
      </c>
    </row>
    <row r="278" spans="2:5" ht="17.25">
      <c r="B278" s="61" t="s">
        <v>131</v>
      </c>
      <c r="C278" s="61"/>
      <c r="D278" s="288"/>
      <c r="E278" s="53">
        <v>17919795</v>
      </c>
    </row>
    <row r="279" spans="2:5" ht="17.25">
      <c r="B279" s="61" t="s">
        <v>132</v>
      </c>
      <c r="C279" s="61"/>
      <c r="D279" s="288"/>
      <c r="E279" s="53">
        <v>3756243</v>
      </c>
    </row>
    <row r="280" spans="2:5" ht="17.25">
      <c r="B280" s="61" t="s">
        <v>133</v>
      </c>
      <c r="C280" s="61"/>
      <c r="D280" s="288"/>
      <c r="E280" s="53">
        <v>2830623</v>
      </c>
    </row>
    <row r="281" spans="2:5" ht="18" thickBot="1">
      <c r="B281" s="65" t="s">
        <v>134</v>
      </c>
      <c r="C281" s="65"/>
      <c r="D281" s="291"/>
      <c r="E281" s="56">
        <v>2334714</v>
      </c>
    </row>
    <row r="282" spans="2:5" ht="18" thickBot="1">
      <c r="B282" s="57" t="s">
        <v>135</v>
      </c>
      <c r="C282" s="58"/>
      <c r="D282" s="289"/>
      <c r="E282" s="60">
        <v>47329975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2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2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614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2038053268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24456639</v>
      </c>
    </row>
    <row r="9" spans="2:5" ht="18" thickBot="1">
      <c r="B9" s="57" t="s">
        <v>89</v>
      </c>
      <c r="C9" s="58"/>
      <c r="D9" s="59">
        <v>12</v>
      </c>
      <c r="E9" s="60">
        <v>24456639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0.69799999999999995</v>
      </c>
      <c r="E14" s="53">
        <v>1422561</v>
      </c>
    </row>
    <row r="15" spans="2:5" ht="17.25">
      <c r="B15" s="61" t="s">
        <v>93</v>
      </c>
      <c r="C15" s="61"/>
      <c r="D15" s="52">
        <v>0.45500000000000002</v>
      </c>
      <c r="E15" s="53">
        <v>927314</v>
      </c>
    </row>
    <row r="16" spans="2:5" ht="17.25">
      <c r="B16" s="61" t="s">
        <v>94</v>
      </c>
      <c r="C16" s="61"/>
      <c r="D16" s="52">
        <v>0.28599999999999998</v>
      </c>
      <c r="E16" s="53">
        <v>582883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0.13700000000000001</v>
      </c>
      <c r="E18" s="53">
        <v>279213</v>
      </c>
    </row>
    <row r="19" spans="2:5" ht="17.25">
      <c r="B19" s="61" t="s">
        <v>97</v>
      </c>
      <c r="C19" s="61"/>
      <c r="D19" s="52">
        <v>6.0000000000000001E-3</v>
      </c>
      <c r="E19" s="53">
        <v>12228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0.34799999999999998</v>
      </c>
      <c r="E21" s="53">
        <v>709243</v>
      </c>
    </row>
    <row r="22" spans="2:5" ht="17.25">
      <c r="B22" s="61" t="s">
        <v>100</v>
      </c>
      <c r="C22" s="61"/>
      <c r="D22" s="52">
        <v>0.93300000000000005</v>
      </c>
      <c r="E22" s="53">
        <v>1901504</v>
      </c>
    </row>
    <row r="23" spans="2:5" ht="17.25">
      <c r="B23" s="61" t="s">
        <v>101</v>
      </c>
      <c r="C23" s="61"/>
      <c r="D23" s="52">
        <v>3.3000000000000002E-2</v>
      </c>
      <c r="E23" s="53">
        <v>67256</v>
      </c>
    </row>
    <row r="24" spans="2:5" ht="17.25">
      <c r="B24" s="61" t="s">
        <v>102</v>
      </c>
      <c r="C24" s="61"/>
      <c r="D24" s="52">
        <v>7.0000000000000001E-3</v>
      </c>
      <c r="E24" s="53">
        <v>14266</v>
      </c>
    </row>
    <row r="25" spans="2:5" ht="17.25">
      <c r="B25" s="61" t="s">
        <v>103</v>
      </c>
      <c r="C25" s="61"/>
      <c r="D25" s="52">
        <v>9.0969999999999995</v>
      </c>
      <c r="E25" s="53">
        <v>18540171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24456639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12</v>
      </c>
      <c r="E31" s="60">
        <v>24456639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479</v>
      </c>
      <c r="C36" s="69"/>
      <c r="D36" s="287" t="s">
        <v>109</v>
      </c>
      <c r="E36" s="71">
        <v>1241818598</v>
      </c>
    </row>
    <row r="37" spans="2:6" ht="17.25">
      <c r="B37" s="61" t="s">
        <v>110</v>
      </c>
      <c r="C37" s="61"/>
      <c r="D37" s="52">
        <v>25</v>
      </c>
      <c r="E37" s="53">
        <v>31045465</v>
      </c>
    </row>
    <row r="38" spans="2:6" ht="17.25">
      <c r="B38" s="61" t="s">
        <v>111</v>
      </c>
      <c r="C38" s="61"/>
      <c r="D38" s="52">
        <v>0.9</v>
      </c>
      <c r="E38" s="53">
        <v>1117637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1241819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26.9</v>
      </c>
      <c r="E45" s="53">
        <v>33404921</v>
      </c>
    </row>
    <row r="46" spans="2:6" ht="17.25">
      <c r="B46" s="61"/>
      <c r="C46" s="61"/>
      <c r="D46" s="284"/>
      <c r="E46" s="295"/>
    </row>
    <row r="47" spans="2:6" ht="17.25">
      <c r="B47" s="69" t="s">
        <v>480</v>
      </c>
      <c r="C47" s="69"/>
      <c r="D47" s="287" t="s">
        <v>109</v>
      </c>
      <c r="E47" s="71">
        <v>796234670</v>
      </c>
    </row>
    <row r="48" spans="2:6" ht="17.25">
      <c r="B48" s="61" t="s">
        <v>110</v>
      </c>
      <c r="C48" s="61"/>
      <c r="D48" s="52">
        <v>25</v>
      </c>
      <c r="E48" s="53">
        <v>19905867</v>
      </c>
    </row>
    <row r="49" spans="2:5" ht="17.25">
      <c r="B49" s="61" t="s">
        <v>111</v>
      </c>
      <c r="C49" s="61"/>
      <c r="D49" s="52">
        <v>0.5</v>
      </c>
      <c r="E49" s="53">
        <v>398117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796235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26.5</v>
      </c>
      <c r="E56" s="53">
        <v>21100219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2038053268</v>
      </c>
    </row>
    <row r="136" spans="2:5" ht="17.25">
      <c r="B136" s="61" t="s">
        <v>110</v>
      </c>
      <c r="C136" s="61"/>
      <c r="D136" s="52">
        <v>50</v>
      </c>
      <c r="E136" s="53">
        <v>50951332</v>
      </c>
    </row>
    <row r="137" spans="2:5" ht="17.25">
      <c r="B137" s="61" t="s">
        <v>111</v>
      </c>
      <c r="C137" s="61"/>
      <c r="D137" s="52">
        <v>1.4</v>
      </c>
      <c r="E137" s="53">
        <v>1515754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2038054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54505140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12228320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411</v>
      </c>
      <c r="C163" s="74"/>
      <c r="D163" s="284"/>
      <c r="E163" s="295"/>
    </row>
    <row r="164" spans="2:5" ht="17.25">
      <c r="B164" s="75" t="s">
        <v>393</v>
      </c>
      <c r="C164" s="76"/>
      <c r="D164" s="287" t="s">
        <v>109</v>
      </c>
      <c r="E164" s="71">
        <v>41889672</v>
      </c>
    </row>
    <row r="165" spans="2:5" ht="17.25">
      <c r="B165" s="61" t="s">
        <v>124</v>
      </c>
      <c r="C165" s="61"/>
      <c r="D165" s="52">
        <v>8</v>
      </c>
      <c r="E165" s="53">
        <v>335118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335118</v>
      </c>
    </row>
    <row r="168" spans="2:5" ht="17.25">
      <c r="B168" s="61"/>
      <c r="C168" s="61"/>
      <c r="D168" s="284"/>
      <c r="E168" s="295"/>
    </row>
    <row r="169" spans="2:5" ht="17.25">
      <c r="B169" s="74" t="s">
        <v>412</v>
      </c>
      <c r="C169" s="74"/>
      <c r="D169" s="284"/>
      <c r="E169" s="295"/>
    </row>
    <row r="170" spans="2:5" ht="17.25">
      <c r="B170" s="75" t="s">
        <v>690</v>
      </c>
      <c r="C170" s="76"/>
      <c r="D170" s="287" t="s">
        <v>109</v>
      </c>
      <c r="E170" s="71">
        <v>4490571</v>
      </c>
    </row>
    <row r="171" spans="2:5" ht="17.25">
      <c r="B171" s="61" t="s">
        <v>124</v>
      </c>
      <c r="C171" s="61"/>
      <c r="D171" s="52">
        <v>8</v>
      </c>
      <c r="E171" s="53">
        <v>35925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35925</v>
      </c>
    </row>
    <row r="174" spans="2:5" ht="17.25">
      <c r="B174" s="61"/>
      <c r="C174" s="61"/>
      <c r="D174" s="284"/>
      <c r="E174" s="295"/>
    </row>
    <row r="175" spans="2:5" ht="17.25">
      <c r="B175" s="74" t="s">
        <v>413</v>
      </c>
      <c r="C175" s="74"/>
      <c r="D175" s="284"/>
      <c r="E175" s="295"/>
    </row>
    <row r="176" spans="2:5" ht="17.25">
      <c r="B176" s="75" t="s">
        <v>691</v>
      </c>
      <c r="C176" s="76"/>
      <c r="D176" s="287" t="s">
        <v>109</v>
      </c>
      <c r="E176" s="71">
        <v>7861006</v>
      </c>
    </row>
    <row r="177" spans="2:5" ht="17.25">
      <c r="B177" s="61" t="s">
        <v>124</v>
      </c>
      <c r="C177" s="61"/>
      <c r="D177" s="52">
        <v>8</v>
      </c>
      <c r="E177" s="53">
        <v>62888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62888</v>
      </c>
    </row>
    <row r="180" spans="2:5" ht="17.25">
      <c r="B180" s="61"/>
      <c r="C180" s="61"/>
      <c r="D180" s="284"/>
      <c r="E180" s="295"/>
    </row>
    <row r="181" spans="2:5" ht="17.25">
      <c r="B181" s="74" t="s">
        <v>587</v>
      </c>
      <c r="C181" s="74"/>
      <c r="D181" s="284"/>
      <c r="E181" s="295"/>
    </row>
    <row r="182" spans="2:5" ht="17.25">
      <c r="B182" s="75" t="s">
        <v>588</v>
      </c>
      <c r="C182" s="76"/>
      <c r="D182" s="287" t="s">
        <v>109</v>
      </c>
      <c r="E182" s="71">
        <v>0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54241249</v>
      </c>
    </row>
    <row r="230" spans="2:5" ht="17.25">
      <c r="B230" s="61" t="s">
        <v>124</v>
      </c>
      <c r="C230" s="61"/>
      <c r="D230" s="288"/>
      <c r="E230" s="53">
        <v>433931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433931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572</v>
      </c>
      <c r="C238" s="53">
        <v>2038053268</v>
      </c>
      <c r="D238" s="52">
        <v>3</v>
      </c>
      <c r="E238" s="53">
        <v>6114160</v>
      </c>
    </row>
    <row r="239" spans="2:5" ht="17.25">
      <c r="B239" s="47" t="s">
        <v>414</v>
      </c>
      <c r="C239" s="53">
        <v>2038053268</v>
      </c>
      <c r="D239" s="52">
        <v>0.57899999999999996</v>
      </c>
      <c r="E239" s="53">
        <v>1180033</v>
      </c>
    </row>
    <row r="240" spans="2:5" ht="17.25">
      <c r="B240" s="47" t="s">
        <v>573</v>
      </c>
      <c r="C240" s="53">
        <v>1241818598</v>
      </c>
      <c r="D240" s="52">
        <v>2.8559999999999999</v>
      </c>
      <c r="E240" s="53">
        <v>3546634</v>
      </c>
    </row>
    <row r="241" spans="2:5" ht="17.25">
      <c r="B241" s="47" t="s">
        <v>574</v>
      </c>
      <c r="C241" s="53">
        <v>796234670</v>
      </c>
      <c r="D241" s="52">
        <v>0.66100000000000003</v>
      </c>
      <c r="E241" s="53">
        <v>526311</v>
      </c>
    </row>
    <row r="242" spans="2:5" ht="17.25">
      <c r="B242" s="47" t="s">
        <v>415</v>
      </c>
      <c r="C242" s="53">
        <v>8889893</v>
      </c>
      <c r="D242" s="52">
        <v>6</v>
      </c>
      <c r="E242" s="53">
        <v>53339</v>
      </c>
    </row>
    <row r="243" spans="2:5" ht="17.25">
      <c r="B243" s="47" t="s">
        <v>481</v>
      </c>
      <c r="C243" s="53">
        <v>2681240</v>
      </c>
      <c r="D243" s="52">
        <v>0</v>
      </c>
      <c r="E243" s="53">
        <v>0</v>
      </c>
    </row>
    <row r="244" spans="2:5" ht="17.25">
      <c r="B244" s="47" t="s">
        <v>482</v>
      </c>
      <c r="C244" s="53">
        <v>2422566</v>
      </c>
      <c r="D244" s="52">
        <v>0</v>
      </c>
      <c r="E244" s="53">
        <v>0</v>
      </c>
    </row>
    <row r="245" spans="2:5" ht="17.25">
      <c r="B245" s="47" t="s">
        <v>483</v>
      </c>
      <c r="C245" s="53">
        <v>11677460</v>
      </c>
      <c r="D245" s="52">
        <v>0</v>
      </c>
      <c r="E245" s="53">
        <v>0</v>
      </c>
    </row>
    <row r="246" spans="2:5" ht="17.25">
      <c r="B246" s="47" t="s">
        <v>484</v>
      </c>
      <c r="C246" s="53">
        <v>2038053268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11420477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24456639</v>
      </c>
    </row>
    <row r="276" spans="2:5" ht="17.25">
      <c r="B276" s="61" t="s">
        <v>130</v>
      </c>
      <c r="C276" s="61"/>
      <c r="D276" s="288"/>
      <c r="E276" s="53">
        <v>24456639</v>
      </c>
    </row>
    <row r="277" spans="2:5" ht="17.25">
      <c r="B277" s="61" t="s">
        <v>78</v>
      </c>
      <c r="C277" s="61"/>
      <c r="D277" s="288"/>
      <c r="E277" s="53">
        <v>12228320</v>
      </c>
    </row>
    <row r="278" spans="2:5" ht="17.25">
      <c r="B278" s="61" t="s">
        <v>131</v>
      </c>
      <c r="C278" s="61"/>
      <c r="D278" s="288"/>
      <c r="E278" s="53">
        <v>54505140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433931</v>
      </c>
    </row>
    <row r="281" spans="2:5" ht="18" thickBot="1">
      <c r="B281" s="65" t="s">
        <v>134</v>
      </c>
      <c r="C281" s="65"/>
      <c r="D281" s="291"/>
      <c r="E281" s="56">
        <v>11420477</v>
      </c>
    </row>
    <row r="282" spans="2:5" ht="18" thickBot="1">
      <c r="B282" s="57" t="s">
        <v>135</v>
      </c>
      <c r="C282" s="58"/>
      <c r="D282" s="289"/>
      <c r="E282" s="60">
        <v>127501146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3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17.5703125" style="1" bestFit="1" customWidth="1"/>
    <col min="4" max="4" width="15.28515625" style="1" bestFit="1" customWidth="1"/>
    <col min="5" max="5" width="18.8554687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732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2270371479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27244458</v>
      </c>
    </row>
    <row r="9" spans="2:5" ht="18" thickBot="1">
      <c r="B9" s="57" t="s">
        <v>89</v>
      </c>
      <c r="C9" s="58"/>
      <c r="D9" s="59">
        <v>12</v>
      </c>
      <c r="E9" s="60">
        <v>27244458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64"/>
      <c r="E12" s="6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12</v>
      </c>
      <c r="E25" s="53">
        <v>27244458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27244458</v>
      </c>
    </row>
    <row r="28" spans="2:5" ht="18" thickBot="1">
      <c r="B28" s="65"/>
      <c r="C28" s="65"/>
      <c r="D28" s="354"/>
      <c r="E28" s="355"/>
    </row>
    <row r="29" spans="2:5" ht="17.25">
      <c r="B29" s="61" t="s">
        <v>106</v>
      </c>
      <c r="C29" s="61"/>
      <c r="D29" s="53">
        <v>0</v>
      </c>
      <c r="E29" s="53">
        <v>0</v>
      </c>
    </row>
    <row r="30" spans="2:5" ht="18" thickBot="1">
      <c r="B30" s="61"/>
      <c r="C30" s="61"/>
      <c r="D30" s="44"/>
      <c r="E30" s="45"/>
    </row>
    <row r="31" spans="2:5" ht="18" thickBot="1">
      <c r="B31" s="57" t="s">
        <v>107</v>
      </c>
      <c r="C31" s="58"/>
      <c r="D31" s="59">
        <v>12</v>
      </c>
      <c r="E31" s="60">
        <v>27244458</v>
      </c>
    </row>
    <row r="32" spans="2:5" ht="17.25">
      <c r="B32" s="67"/>
      <c r="C32" s="67"/>
      <c r="D32" s="356"/>
      <c r="E32" s="357"/>
    </row>
    <row r="33" spans="2:6" ht="17.25">
      <c r="B33" s="67"/>
      <c r="C33" s="67"/>
      <c r="D33" s="356"/>
      <c r="E33" s="357"/>
    </row>
    <row r="34" spans="2:6" ht="17.25">
      <c r="D34" s="44"/>
      <c r="E34" s="45"/>
    </row>
    <row r="35" spans="2:6" ht="17.25">
      <c r="B35" s="68" t="s">
        <v>108</v>
      </c>
      <c r="C35" s="68"/>
      <c r="D35" s="68"/>
      <c r="E35" s="68"/>
      <c r="F35" s="68"/>
    </row>
    <row r="36" spans="2:6" ht="17.25">
      <c r="B36" s="69" t="s">
        <v>638</v>
      </c>
      <c r="C36" s="69"/>
      <c r="D36" s="70" t="s">
        <v>109</v>
      </c>
      <c r="E36" s="71">
        <v>1120803335</v>
      </c>
    </row>
    <row r="37" spans="2:6" ht="17.25">
      <c r="B37" s="61" t="s">
        <v>110</v>
      </c>
      <c r="C37" s="61"/>
      <c r="D37" s="52">
        <v>25</v>
      </c>
      <c r="E37" s="53">
        <v>28020083.375</v>
      </c>
    </row>
    <row r="38" spans="2:6" ht="17.25">
      <c r="B38" s="61" t="s">
        <v>111</v>
      </c>
      <c r="C38" s="61"/>
      <c r="D38" s="52">
        <v>0.5</v>
      </c>
      <c r="E38" s="53">
        <v>560401.66749999998</v>
      </c>
    </row>
    <row r="39" spans="2:6" ht="17.25">
      <c r="B39" s="61" t="s">
        <v>111</v>
      </c>
      <c r="C39" s="61"/>
      <c r="D39" s="52">
        <v>0.2</v>
      </c>
      <c r="E39" s="53">
        <v>224160.66700000002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1120803.335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26.7</v>
      </c>
      <c r="E45" s="53">
        <v>29925449.044500001</v>
      </c>
    </row>
    <row r="46" spans="2:6" ht="17.25">
      <c r="B46" s="61"/>
      <c r="C46" s="61"/>
      <c r="D46" s="44"/>
      <c r="E46" s="45"/>
    </row>
    <row r="47" spans="2:6" ht="17.25">
      <c r="B47" s="69" t="s">
        <v>639</v>
      </c>
      <c r="C47" s="69"/>
      <c r="D47" s="70" t="s">
        <v>109</v>
      </c>
      <c r="E47" s="71">
        <v>53980241</v>
      </c>
    </row>
    <row r="48" spans="2:6" ht="17.25">
      <c r="B48" s="61" t="s">
        <v>110</v>
      </c>
      <c r="C48" s="61"/>
      <c r="D48" s="52">
        <v>25</v>
      </c>
      <c r="E48" s="53">
        <v>1349506.0250000001</v>
      </c>
    </row>
    <row r="49" spans="2:5" ht="17.25">
      <c r="B49" s="61" t="s">
        <v>111</v>
      </c>
      <c r="C49" s="61"/>
      <c r="D49" s="52">
        <v>0.5</v>
      </c>
      <c r="E49" s="53">
        <v>26990.120500000001</v>
      </c>
    </row>
    <row r="50" spans="2:5" ht="17.25">
      <c r="B50" s="61" t="s">
        <v>111</v>
      </c>
      <c r="C50" s="61"/>
      <c r="D50" s="52">
        <v>0.5</v>
      </c>
      <c r="E50" s="53">
        <v>26990.120500000001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1.5</v>
      </c>
      <c r="E52" s="53">
        <v>80970.361499999999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53980.241000000002</v>
      </c>
    </row>
    <row r="55" spans="2:5" ht="18" thickBot="1">
      <c r="B55" s="73" t="s">
        <v>115</v>
      </c>
      <c r="C55" s="73"/>
      <c r="D55" s="55">
        <v>2</v>
      </c>
      <c r="E55" s="56">
        <v>107960.482</v>
      </c>
    </row>
    <row r="56" spans="2:5" ht="17.25">
      <c r="B56" s="72" t="s">
        <v>80</v>
      </c>
      <c r="C56" s="72"/>
      <c r="D56" s="52">
        <v>30.5</v>
      </c>
      <c r="E56" s="53">
        <v>1646396.3504999999</v>
      </c>
    </row>
    <row r="57" spans="2:5" ht="17.25">
      <c r="B57" s="61"/>
      <c r="C57" s="61"/>
      <c r="D57" s="61"/>
      <c r="E57" s="61"/>
    </row>
    <row r="58" spans="2:5" ht="17.25">
      <c r="B58" s="69" t="s">
        <v>584</v>
      </c>
      <c r="C58" s="69"/>
      <c r="D58" s="70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44"/>
      <c r="E68" s="45"/>
    </row>
    <row r="69" spans="2:5" ht="17.25">
      <c r="B69" s="69" t="s">
        <v>584</v>
      </c>
      <c r="C69" s="69"/>
      <c r="D69" s="70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44"/>
      <c r="E79" s="45"/>
    </row>
    <row r="80" spans="2:5" ht="17.25">
      <c r="B80" s="69" t="s">
        <v>584</v>
      </c>
      <c r="C80" s="69"/>
      <c r="D80" s="70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61"/>
      <c r="E90" s="61"/>
    </row>
    <row r="91" spans="2:5" ht="17.25">
      <c r="B91" s="69" t="s">
        <v>519</v>
      </c>
      <c r="C91" s="69"/>
      <c r="D91" s="70" t="s">
        <v>109</v>
      </c>
      <c r="E91" s="71">
        <v>1095587903</v>
      </c>
    </row>
    <row r="92" spans="2:5" ht="17.25">
      <c r="B92" s="61" t="s">
        <v>110</v>
      </c>
      <c r="C92" s="61"/>
      <c r="D92" s="52">
        <v>25</v>
      </c>
      <c r="E92" s="53">
        <v>27389697.574999999</v>
      </c>
    </row>
    <row r="93" spans="2:5" ht="17.25">
      <c r="B93" s="61" t="s">
        <v>111</v>
      </c>
      <c r="C93" s="61"/>
      <c r="D93" s="52">
        <v>0.5</v>
      </c>
      <c r="E93" s="53">
        <v>547793.95149999997</v>
      </c>
    </row>
    <row r="94" spans="2:5" ht="17.25">
      <c r="B94" s="61" t="s">
        <v>111</v>
      </c>
      <c r="C94" s="61"/>
      <c r="D94" s="52">
        <v>0.2</v>
      </c>
      <c r="E94" s="53">
        <v>219117.58060000002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1</v>
      </c>
      <c r="E98" s="53">
        <v>1095587.9029999999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26.7</v>
      </c>
      <c r="E100" s="53">
        <v>29252198.0101</v>
      </c>
    </row>
    <row r="101" spans="2:5" ht="17.25">
      <c r="B101" s="61"/>
      <c r="C101" s="61"/>
      <c r="D101" s="44"/>
      <c r="E101" s="45"/>
    </row>
    <row r="102" spans="2:5" ht="17.25">
      <c r="B102" s="69" t="s">
        <v>116</v>
      </c>
      <c r="C102" s="69"/>
      <c r="D102" s="70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44"/>
      <c r="E112" s="45"/>
    </row>
    <row r="113" spans="2:5" ht="17.25">
      <c r="B113" s="69" t="s">
        <v>116</v>
      </c>
      <c r="C113" s="69"/>
      <c r="D113" s="70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61"/>
      <c r="E123" s="61"/>
    </row>
    <row r="124" spans="2:5" ht="17.25">
      <c r="B124" s="69" t="s">
        <v>116</v>
      </c>
      <c r="C124" s="69"/>
      <c r="D124" s="70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70" t="s">
        <v>109</v>
      </c>
      <c r="E135" s="71">
        <v>2270371479</v>
      </c>
    </row>
    <row r="136" spans="2:5" ht="17.25">
      <c r="B136" s="61" t="s">
        <v>110</v>
      </c>
      <c r="C136" s="61"/>
      <c r="D136" s="52">
        <v>75</v>
      </c>
      <c r="E136" s="53">
        <v>56759286.974999994</v>
      </c>
    </row>
    <row r="137" spans="2:5" ht="17.25">
      <c r="B137" s="61" t="s">
        <v>111</v>
      </c>
      <c r="C137" s="61"/>
      <c r="D137" s="52">
        <v>1.5</v>
      </c>
      <c r="E137" s="53">
        <v>1135185.7394999999</v>
      </c>
    </row>
    <row r="138" spans="2:5" ht="17.25">
      <c r="B138" s="61" t="s">
        <v>111</v>
      </c>
      <c r="C138" s="61"/>
      <c r="D138" s="52">
        <v>0.89999999999999991</v>
      </c>
      <c r="E138" s="53">
        <v>470268.36810000002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1.5</v>
      </c>
      <c r="E140" s="53">
        <v>80970.361499999999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3</v>
      </c>
      <c r="E142" s="53">
        <v>2270371.4789999998</v>
      </c>
    </row>
    <row r="143" spans="2:5" ht="18" thickBot="1">
      <c r="B143" s="65" t="s">
        <v>115</v>
      </c>
      <c r="C143" s="65"/>
      <c r="D143" s="52">
        <v>2</v>
      </c>
      <c r="E143" s="53">
        <v>107960.482</v>
      </c>
    </row>
    <row r="144" spans="2:5" ht="18" thickBot="1">
      <c r="B144" s="57" t="s">
        <v>117</v>
      </c>
      <c r="C144" s="58"/>
      <c r="D144" s="58"/>
      <c r="E144" s="60">
        <v>60824043.405100003</v>
      </c>
    </row>
    <row r="145" spans="2:5" ht="17.25">
      <c r="B145" s="61"/>
      <c r="C145" s="61"/>
      <c r="D145" s="61"/>
      <c r="E145" s="53"/>
    </row>
    <row r="146" spans="2:5" ht="18" thickBot="1">
      <c r="B146" s="61"/>
      <c r="C146" s="61"/>
      <c r="D146" s="44"/>
      <c r="E146" s="45"/>
    </row>
    <row r="147" spans="2:5" ht="18" thickBot="1">
      <c r="B147" s="57" t="s">
        <v>118</v>
      </c>
      <c r="C147" s="58"/>
      <c r="D147" s="59">
        <v>6</v>
      </c>
      <c r="E147" s="60">
        <v>13622229</v>
      </c>
    </row>
    <row r="148" spans="2:5" ht="18" customHeight="1"/>
    <row r="149" spans="2:5" ht="18" customHeight="1"/>
    <row r="150" spans="2:5" ht="17.25">
      <c r="B150" s="63" t="s">
        <v>204</v>
      </c>
      <c r="C150" s="63"/>
      <c r="D150" s="70" t="s">
        <v>109</v>
      </c>
      <c r="E150" s="70">
        <v>2270371479</v>
      </c>
    </row>
    <row r="151" spans="2:5" ht="17.25">
      <c r="B151" s="61" t="s">
        <v>119</v>
      </c>
      <c r="C151" s="61"/>
      <c r="D151" s="52">
        <v>4</v>
      </c>
      <c r="E151" s="53">
        <v>9081486</v>
      </c>
    </row>
    <row r="152" spans="2:5" ht="17.25">
      <c r="B152" s="61" t="s">
        <v>120</v>
      </c>
      <c r="C152" s="61"/>
      <c r="D152" s="52">
        <v>1</v>
      </c>
      <c r="E152" s="53">
        <v>2270371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0.5</v>
      </c>
      <c r="E154" s="53">
        <v>1135186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5.5</v>
      </c>
      <c r="E158" s="60">
        <v>12487043</v>
      </c>
    </row>
    <row r="159" spans="2:5" ht="17.25">
      <c r="B159" s="61"/>
      <c r="C159" s="61"/>
      <c r="D159" s="359"/>
      <c r="E159" s="53"/>
    </row>
    <row r="160" spans="2:5" ht="17.25">
      <c r="B160" s="61"/>
      <c r="C160" s="61"/>
      <c r="D160" s="359"/>
      <c r="E160" s="53"/>
    </row>
    <row r="161" spans="2:5" ht="17.25">
      <c r="D161" s="44"/>
      <c r="E161" s="45"/>
    </row>
    <row r="162" spans="2:5" ht="17.25">
      <c r="B162" s="68" t="s">
        <v>123</v>
      </c>
    </row>
    <row r="163" spans="2:5" ht="17.25">
      <c r="B163" s="74" t="s">
        <v>492</v>
      </c>
      <c r="C163" s="74"/>
      <c r="D163" s="44"/>
      <c r="E163" s="45"/>
    </row>
    <row r="164" spans="2:5" ht="17.25">
      <c r="B164" s="75" t="s">
        <v>520</v>
      </c>
      <c r="C164" s="76"/>
      <c r="D164" s="70" t="s">
        <v>109</v>
      </c>
      <c r="E164" s="71">
        <v>264638743</v>
      </c>
    </row>
    <row r="165" spans="2:5" ht="17.25">
      <c r="B165" s="61" t="s">
        <v>124</v>
      </c>
      <c r="C165" s="61"/>
      <c r="D165" s="52">
        <v>8</v>
      </c>
      <c r="E165" s="53">
        <v>2117110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2117110</v>
      </c>
    </row>
    <row r="168" spans="2:5" ht="17.25">
      <c r="B168" s="61"/>
      <c r="C168" s="61"/>
      <c r="D168" s="44"/>
      <c r="E168" s="45"/>
    </row>
    <row r="169" spans="2:5" ht="17.25">
      <c r="B169" s="74" t="s">
        <v>493</v>
      </c>
      <c r="C169" s="74"/>
      <c r="D169" s="44"/>
      <c r="E169" s="45"/>
    </row>
    <row r="170" spans="2:5" ht="17.25">
      <c r="B170" s="75" t="s">
        <v>521</v>
      </c>
      <c r="C170" s="76"/>
      <c r="D170" s="70" t="s">
        <v>109</v>
      </c>
      <c r="E170" s="71">
        <v>103710930</v>
      </c>
    </row>
    <row r="171" spans="2:5" ht="17.25">
      <c r="B171" s="61" t="s">
        <v>124</v>
      </c>
      <c r="C171" s="61"/>
      <c r="D171" s="52">
        <v>8</v>
      </c>
      <c r="E171" s="53">
        <v>829687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829687</v>
      </c>
    </row>
    <row r="174" spans="2:5" ht="17.25">
      <c r="B174" s="61"/>
      <c r="C174" s="61"/>
      <c r="D174" s="44"/>
      <c r="E174" s="45"/>
    </row>
    <row r="175" spans="2:5" ht="17.25">
      <c r="B175" s="74" t="s">
        <v>494</v>
      </c>
      <c r="C175" s="74"/>
      <c r="D175" s="44"/>
      <c r="E175" s="45"/>
    </row>
    <row r="176" spans="2:5" ht="17.25">
      <c r="B176" s="75" t="s">
        <v>522</v>
      </c>
      <c r="C176" s="76"/>
      <c r="D176" s="70" t="s">
        <v>109</v>
      </c>
      <c r="E176" s="71">
        <v>14554790</v>
      </c>
    </row>
    <row r="177" spans="2:5" ht="17.25">
      <c r="B177" s="61" t="s">
        <v>124</v>
      </c>
      <c r="C177" s="61"/>
      <c r="D177" s="52">
        <v>8</v>
      </c>
      <c r="E177" s="53">
        <v>116438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116438</v>
      </c>
    </row>
    <row r="180" spans="2:5" ht="17.25">
      <c r="B180" s="61"/>
      <c r="C180" s="61"/>
      <c r="D180" s="44"/>
      <c r="E180" s="45"/>
    </row>
    <row r="181" spans="2:5" ht="17.25">
      <c r="B181" s="74" t="s">
        <v>495</v>
      </c>
      <c r="C181" s="74"/>
      <c r="D181" s="44"/>
      <c r="E181" s="45"/>
    </row>
    <row r="182" spans="2:5" ht="17.25">
      <c r="B182" s="75" t="s">
        <v>523</v>
      </c>
      <c r="C182" s="76"/>
      <c r="D182" s="70" t="s">
        <v>109</v>
      </c>
      <c r="E182" s="71">
        <v>1539670</v>
      </c>
    </row>
    <row r="183" spans="2:5" ht="17.25">
      <c r="B183" s="61" t="s">
        <v>124</v>
      </c>
      <c r="C183" s="61"/>
      <c r="D183" s="52">
        <v>8</v>
      </c>
      <c r="E183" s="53">
        <v>12317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12317</v>
      </c>
    </row>
    <row r="186" spans="2:5" ht="17.25">
      <c r="B186" s="61"/>
      <c r="C186" s="61"/>
      <c r="D186" s="44"/>
      <c r="E186" s="45"/>
    </row>
    <row r="187" spans="2:5" ht="17.25">
      <c r="B187" s="74" t="s">
        <v>496</v>
      </c>
      <c r="C187" s="74"/>
      <c r="D187" s="44"/>
      <c r="E187" s="45"/>
    </row>
    <row r="188" spans="2:5" ht="17.25">
      <c r="B188" s="75" t="s">
        <v>524</v>
      </c>
      <c r="C188" s="76"/>
      <c r="D188" s="70" t="s">
        <v>109</v>
      </c>
      <c r="E188" s="71">
        <v>895477</v>
      </c>
    </row>
    <row r="189" spans="2:5" ht="17.25">
      <c r="B189" s="61" t="s">
        <v>124</v>
      </c>
      <c r="C189" s="61"/>
      <c r="D189" s="52">
        <v>8</v>
      </c>
      <c r="E189" s="53">
        <v>7164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7164</v>
      </c>
    </row>
    <row r="192" spans="2:5" ht="17.25">
      <c r="B192" s="61"/>
      <c r="C192" s="61"/>
      <c r="D192" s="44"/>
      <c r="E192" s="45"/>
    </row>
    <row r="193" spans="2:5" ht="17.25">
      <c r="B193" s="74" t="s">
        <v>497</v>
      </c>
      <c r="C193" s="74"/>
      <c r="D193" s="44"/>
      <c r="E193" s="45"/>
    </row>
    <row r="194" spans="2:5" ht="17.25">
      <c r="B194" s="75" t="s">
        <v>525</v>
      </c>
      <c r="C194" s="76"/>
      <c r="D194" s="70" t="s">
        <v>109</v>
      </c>
      <c r="E194" s="71">
        <v>4793992</v>
      </c>
    </row>
    <row r="195" spans="2:5" ht="17.25">
      <c r="B195" s="61" t="s">
        <v>124</v>
      </c>
      <c r="C195" s="61"/>
      <c r="D195" s="52">
        <v>8</v>
      </c>
      <c r="E195" s="53">
        <v>38352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8</v>
      </c>
      <c r="E197" s="53">
        <v>38352</v>
      </c>
    </row>
    <row r="198" spans="2:5" ht="17.25">
      <c r="B198" s="61"/>
      <c r="C198" s="61"/>
      <c r="D198" s="61"/>
      <c r="E198" s="61"/>
    </row>
    <row r="199" spans="2:5" ht="17.25">
      <c r="B199" s="74" t="s">
        <v>587</v>
      </c>
      <c r="C199" s="74"/>
      <c r="D199" s="44"/>
      <c r="E199" s="45"/>
    </row>
    <row r="200" spans="2:5" ht="17.25">
      <c r="B200" s="75" t="s">
        <v>588</v>
      </c>
      <c r="C200" s="76"/>
      <c r="D200" s="70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61"/>
      <c r="E204" s="61"/>
    </row>
    <row r="205" spans="2:5" ht="17.25">
      <c r="B205" s="74" t="s">
        <v>587</v>
      </c>
      <c r="C205" s="74"/>
      <c r="D205" s="44"/>
      <c r="E205" s="45"/>
    </row>
    <row r="206" spans="2:5" ht="17.25">
      <c r="B206" s="75" t="s">
        <v>588</v>
      </c>
      <c r="C206" s="76"/>
      <c r="D206" s="70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44"/>
      <c r="E210" s="45"/>
    </row>
    <row r="211" spans="2:6" ht="17.25">
      <c r="B211" s="74" t="s">
        <v>587</v>
      </c>
      <c r="C211" s="74"/>
      <c r="D211" s="44"/>
      <c r="E211" s="45"/>
    </row>
    <row r="212" spans="2:6" ht="17.25">
      <c r="B212" s="75" t="s">
        <v>588</v>
      </c>
      <c r="C212" s="76"/>
      <c r="D212" s="70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48"/>
      <c r="E216" s="360"/>
    </row>
    <row r="217" spans="2:6" ht="17.25">
      <c r="B217" s="74" t="s">
        <v>587</v>
      </c>
      <c r="C217" s="74"/>
      <c r="D217" s="44"/>
      <c r="E217" s="45"/>
    </row>
    <row r="218" spans="2:6" ht="17.25">
      <c r="B218" s="75" t="s">
        <v>588</v>
      </c>
      <c r="C218" s="76"/>
      <c r="D218" s="70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70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52"/>
      <c r="E228" s="53"/>
    </row>
    <row r="229" spans="2:5" ht="17.25">
      <c r="B229" s="62" t="s">
        <v>203</v>
      </c>
      <c r="C229" s="63"/>
      <c r="D229" s="94"/>
      <c r="E229" s="71">
        <v>390133602</v>
      </c>
    </row>
    <row r="230" spans="2:5" ht="17.25">
      <c r="B230" s="61" t="s">
        <v>124</v>
      </c>
      <c r="C230" s="61"/>
      <c r="D230" s="288"/>
      <c r="E230" s="53">
        <v>3121068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3121068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526</v>
      </c>
      <c r="C238" s="53">
        <v>733745571</v>
      </c>
      <c r="D238" s="52">
        <v>2.91</v>
      </c>
      <c r="E238" s="53">
        <v>2135200</v>
      </c>
    </row>
    <row r="239" spans="2:5" ht="17.25">
      <c r="B239" s="47" t="s">
        <v>527</v>
      </c>
      <c r="C239" s="53">
        <v>5638380</v>
      </c>
      <c r="D239" s="52">
        <v>3</v>
      </c>
      <c r="E239" s="53">
        <v>16915</v>
      </c>
    </row>
    <row r="240" spans="2:5" ht="17.25">
      <c r="B240" s="47" t="s">
        <v>528</v>
      </c>
      <c r="C240" s="53">
        <v>28914919</v>
      </c>
      <c r="D240" s="52">
        <v>3</v>
      </c>
      <c r="E240" s="53">
        <v>86745</v>
      </c>
    </row>
    <row r="241" spans="2:5" ht="17.25">
      <c r="B241" s="47" t="s">
        <v>529</v>
      </c>
      <c r="C241" s="53">
        <v>22409684</v>
      </c>
      <c r="D241" s="52">
        <v>8</v>
      </c>
      <c r="E241" s="53">
        <v>179277</v>
      </c>
    </row>
    <row r="242" spans="2:5" ht="17.25">
      <c r="B242" s="47" t="s">
        <v>530</v>
      </c>
      <c r="C242" s="53">
        <v>6862940</v>
      </c>
      <c r="D242" s="52">
        <v>8</v>
      </c>
      <c r="E242" s="53">
        <v>54904</v>
      </c>
    </row>
    <row r="243" spans="2:5" ht="17.25">
      <c r="B243" s="47" t="s">
        <v>498</v>
      </c>
      <c r="C243" s="53">
        <v>2269987505</v>
      </c>
      <c r="D243" s="52">
        <v>0.56000000000000005</v>
      </c>
      <c r="E243" s="53">
        <v>1271193</v>
      </c>
    </row>
    <row r="244" spans="2:5" ht="17.25">
      <c r="B244" s="47" t="s">
        <v>531</v>
      </c>
      <c r="C244" s="53">
        <v>6590499</v>
      </c>
      <c r="D244" s="52">
        <v>8</v>
      </c>
      <c r="E244" s="53">
        <v>52724</v>
      </c>
    </row>
    <row r="245" spans="2:5" ht="17.25">
      <c r="B245" s="47" t="s">
        <v>532</v>
      </c>
      <c r="C245" s="53">
        <v>421017113</v>
      </c>
      <c r="D245" s="52">
        <v>1.76</v>
      </c>
      <c r="E245" s="53">
        <v>740990</v>
      </c>
    </row>
    <row r="246" spans="2:5" ht="17.25">
      <c r="B246" s="47" t="s">
        <v>640</v>
      </c>
      <c r="C246" s="53">
        <v>430997758</v>
      </c>
      <c r="D246" s="52">
        <v>1</v>
      </c>
      <c r="E246" s="53">
        <v>430998</v>
      </c>
    </row>
    <row r="247" spans="2:5" ht="17.25">
      <c r="B247" s="47" t="s">
        <v>499</v>
      </c>
      <c r="C247" s="53">
        <v>958272750</v>
      </c>
      <c r="D247" s="52">
        <v>3</v>
      </c>
      <c r="E247" s="53">
        <v>2874818</v>
      </c>
    </row>
    <row r="248" spans="2:5" ht="17.25">
      <c r="B248" s="47" t="s">
        <v>533</v>
      </c>
      <c r="C248" s="53">
        <v>4780144</v>
      </c>
      <c r="D248" s="52">
        <v>8</v>
      </c>
      <c r="E248" s="53">
        <v>38241</v>
      </c>
    </row>
    <row r="249" spans="2:5" ht="17.25">
      <c r="B249" s="47" t="s">
        <v>534</v>
      </c>
      <c r="C249" s="53">
        <v>7786315</v>
      </c>
      <c r="D249" s="52">
        <v>3</v>
      </c>
      <c r="E249" s="53">
        <v>23359</v>
      </c>
    </row>
    <row r="250" spans="2:5" ht="17.25">
      <c r="B250" s="47" t="s">
        <v>535</v>
      </c>
      <c r="C250" s="53">
        <v>28914919</v>
      </c>
      <c r="D250" s="52">
        <v>1</v>
      </c>
      <c r="E250" s="53">
        <v>28915</v>
      </c>
    </row>
    <row r="251" spans="2:5" ht="17.25">
      <c r="B251" s="47" t="s">
        <v>500</v>
      </c>
      <c r="C251" s="53">
        <v>28914919</v>
      </c>
      <c r="D251" s="52">
        <v>3</v>
      </c>
      <c r="E251" s="53">
        <v>86745</v>
      </c>
    </row>
    <row r="252" spans="2:5" ht="17.25">
      <c r="B252" s="47" t="s">
        <v>536</v>
      </c>
      <c r="C252" s="53">
        <v>28914919</v>
      </c>
      <c r="D252" s="52">
        <v>3</v>
      </c>
      <c r="E252" s="53">
        <v>86745</v>
      </c>
    </row>
    <row r="253" spans="2:5" ht="17.25">
      <c r="B253" s="47" t="s">
        <v>537</v>
      </c>
      <c r="C253" s="53">
        <v>421017113</v>
      </c>
      <c r="D253" s="52">
        <v>3</v>
      </c>
      <c r="E253" s="53">
        <v>1263051</v>
      </c>
    </row>
    <row r="254" spans="2:5" ht="17.25">
      <c r="B254" s="47" t="s">
        <v>538</v>
      </c>
      <c r="C254" s="53">
        <v>462813560</v>
      </c>
      <c r="D254" s="52">
        <v>3</v>
      </c>
      <c r="E254" s="53">
        <v>1388441</v>
      </c>
    </row>
    <row r="255" spans="2:5" ht="17.25">
      <c r="B255" s="47" t="s">
        <v>539</v>
      </c>
      <c r="C255" s="53">
        <v>6157942</v>
      </c>
      <c r="D255" s="52">
        <v>8</v>
      </c>
      <c r="E255" s="53">
        <v>49264</v>
      </c>
    </row>
    <row r="256" spans="2:5" ht="17.25">
      <c r="B256" s="47" t="s">
        <v>540</v>
      </c>
      <c r="C256" s="53">
        <v>28914919</v>
      </c>
      <c r="D256" s="52">
        <v>2</v>
      </c>
      <c r="E256" s="53">
        <v>57830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10866355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27244458</v>
      </c>
    </row>
    <row r="276" spans="2:5" ht="17.25">
      <c r="B276" s="61" t="s">
        <v>130</v>
      </c>
      <c r="C276" s="61"/>
      <c r="D276" s="288"/>
      <c r="E276" s="53">
        <v>27244458</v>
      </c>
    </row>
    <row r="277" spans="2:5" ht="17.25">
      <c r="B277" s="61" t="s">
        <v>78</v>
      </c>
      <c r="C277" s="61"/>
      <c r="D277" s="288"/>
      <c r="E277" s="53">
        <v>13622229</v>
      </c>
    </row>
    <row r="278" spans="2:5" ht="17.25">
      <c r="B278" s="61" t="s">
        <v>131</v>
      </c>
      <c r="C278" s="61"/>
      <c r="D278" s="288"/>
      <c r="E278" s="53">
        <v>60824043.405100003</v>
      </c>
    </row>
    <row r="279" spans="2:5" ht="17.25">
      <c r="B279" s="61" t="s">
        <v>132</v>
      </c>
      <c r="C279" s="61"/>
      <c r="D279" s="288"/>
      <c r="E279" s="53">
        <v>12487043</v>
      </c>
    </row>
    <row r="280" spans="2:5" ht="17.25">
      <c r="B280" s="61" t="s">
        <v>133</v>
      </c>
      <c r="C280" s="61"/>
      <c r="D280" s="288"/>
      <c r="E280" s="53">
        <v>3121068</v>
      </c>
    </row>
    <row r="281" spans="2:5" ht="18" thickBot="1">
      <c r="B281" s="65" t="s">
        <v>134</v>
      </c>
      <c r="C281" s="65"/>
      <c r="D281" s="291"/>
      <c r="E281" s="56">
        <v>10866355</v>
      </c>
    </row>
    <row r="282" spans="2:5" ht="18" thickBot="1">
      <c r="B282" s="57" t="s">
        <v>135</v>
      </c>
      <c r="C282" s="58"/>
      <c r="D282" s="289"/>
      <c r="E282" s="60">
        <v>155409654.40509999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4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2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641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4111038965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49332468</v>
      </c>
    </row>
    <row r="9" spans="2:5" ht="18" thickBot="1">
      <c r="B9" s="57" t="s">
        <v>89</v>
      </c>
      <c r="C9" s="58"/>
      <c r="D9" s="59">
        <v>12</v>
      </c>
      <c r="E9" s="60">
        <v>49332468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7.8789999999999996</v>
      </c>
      <c r="E25" s="53">
        <v>32390876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7.8789999999999996</v>
      </c>
      <c r="E27" s="53">
        <v>32390876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7.8789999999999996</v>
      </c>
      <c r="E31" s="60">
        <v>32390876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642</v>
      </c>
      <c r="C36" s="69"/>
      <c r="D36" s="287" t="s">
        <v>109</v>
      </c>
      <c r="E36" s="71">
        <v>4111038965</v>
      </c>
    </row>
    <row r="37" spans="2:6" ht="17.25">
      <c r="B37" s="61" t="s">
        <v>110</v>
      </c>
      <c r="C37" s="61"/>
      <c r="D37" s="52">
        <v>25</v>
      </c>
      <c r="E37" s="53">
        <v>102775974</v>
      </c>
    </row>
    <row r="38" spans="2:6" ht="17.25">
      <c r="B38" s="61" t="s">
        <v>111</v>
      </c>
      <c r="C38" s="61"/>
      <c r="D38" s="52">
        <v>0.15</v>
      </c>
      <c r="E38" s="53">
        <v>616656</v>
      </c>
    </row>
    <row r="39" spans="2:6" ht="17.25">
      <c r="B39" s="61" t="s">
        <v>111</v>
      </c>
      <c r="C39" s="61"/>
      <c r="D39" s="52">
        <v>0.1</v>
      </c>
      <c r="E39" s="53">
        <v>411104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0.5</v>
      </c>
      <c r="E43" s="53">
        <v>2055519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25.75</v>
      </c>
      <c r="E45" s="53">
        <v>105859253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584</v>
      </c>
      <c r="C91" s="69"/>
      <c r="D91" s="287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4111038965</v>
      </c>
    </row>
    <row r="136" spans="2:5" ht="17.25">
      <c r="B136" s="61" t="s">
        <v>110</v>
      </c>
      <c r="C136" s="61"/>
      <c r="D136" s="52">
        <v>25</v>
      </c>
      <c r="E136" s="53">
        <v>102775974</v>
      </c>
    </row>
    <row r="137" spans="2:5" ht="17.25">
      <c r="B137" s="61" t="s">
        <v>111</v>
      </c>
      <c r="C137" s="61"/>
      <c r="D137" s="52">
        <v>0.15</v>
      </c>
      <c r="E137" s="53">
        <v>616656</v>
      </c>
    </row>
    <row r="138" spans="2:5" ht="17.25">
      <c r="B138" s="61" t="s">
        <v>111</v>
      </c>
      <c r="C138" s="61"/>
      <c r="D138" s="52">
        <v>0.1</v>
      </c>
      <c r="E138" s="53">
        <v>411104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0.5</v>
      </c>
      <c r="E142" s="53">
        <v>2055519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105859253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24666234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692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974295793</v>
      </c>
    </row>
    <row r="165" spans="2:5" ht="17.25">
      <c r="B165" s="61" t="s">
        <v>124</v>
      </c>
      <c r="C165" s="61"/>
      <c r="D165" s="52">
        <v>0.5</v>
      </c>
      <c r="E165" s="53">
        <v>487148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0.5</v>
      </c>
      <c r="E167" s="53">
        <v>487148</v>
      </c>
    </row>
    <row r="168" spans="2:5" ht="17.25">
      <c r="B168" s="61"/>
      <c r="C168" s="61"/>
      <c r="D168" s="284"/>
      <c r="E168" s="295"/>
    </row>
    <row r="169" spans="2:5" ht="17.25">
      <c r="B169" s="74" t="s">
        <v>587</v>
      </c>
      <c r="C169" s="74"/>
      <c r="D169" s="284"/>
      <c r="E169" s="295"/>
    </row>
    <row r="170" spans="2:5" ht="17.25">
      <c r="B170" s="75" t="s">
        <v>588</v>
      </c>
      <c r="C170" s="76"/>
      <c r="D170" s="287" t="s">
        <v>109</v>
      </c>
      <c r="E170" s="71">
        <v>0</v>
      </c>
    </row>
    <row r="171" spans="2:5" ht="17.25">
      <c r="B171" s="61" t="s">
        <v>124</v>
      </c>
      <c r="C171" s="61"/>
      <c r="D171" s="52">
        <v>0</v>
      </c>
      <c r="E171" s="53">
        <v>0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0</v>
      </c>
      <c r="E173" s="53">
        <v>0</v>
      </c>
    </row>
    <row r="174" spans="2:5" ht="17.25">
      <c r="B174" s="61"/>
      <c r="C174" s="61"/>
      <c r="D174" s="284"/>
      <c r="E174" s="295"/>
    </row>
    <row r="175" spans="2:5" ht="17.25">
      <c r="B175" s="74" t="s">
        <v>587</v>
      </c>
      <c r="C175" s="74"/>
      <c r="D175" s="284"/>
      <c r="E175" s="295"/>
    </row>
    <row r="176" spans="2:5" ht="17.25">
      <c r="B176" s="75" t="s">
        <v>588</v>
      </c>
      <c r="C176" s="76"/>
      <c r="D176" s="287" t="s">
        <v>109</v>
      </c>
      <c r="E176" s="71">
        <v>0</v>
      </c>
    </row>
    <row r="177" spans="2:5" ht="17.25">
      <c r="B177" s="61" t="s">
        <v>124</v>
      </c>
      <c r="C177" s="61"/>
      <c r="D177" s="52">
        <v>0</v>
      </c>
      <c r="E177" s="53">
        <v>0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0</v>
      </c>
      <c r="E179" s="53">
        <v>0</v>
      </c>
    </row>
    <row r="180" spans="2:5" ht="17.25">
      <c r="B180" s="61"/>
      <c r="C180" s="61"/>
      <c r="D180" s="284"/>
      <c r="E180" s="295"/>
    </row>
    <row r="181" spans="2:5" ht="17.25">
      <c r="B181" s="74" t="s">
        <v>587</v>
      </c>
      <c r="C181" s="74"/>
      <c r="D181" s="284"/>
      <c r="E181" s="295"/>
    </row>
    <row r="182" spans="2:5" ht="17.25">
      <c r="B182" s="75" t="s">
        <v>588</v>
      </c>
      <c r="C182" s="76"/>
      <c r="D182" s="287" t="s">
        <v>109</v>
      </c>
      <c r="E182" s="71">
        <v>0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974295793</v>
      </c>
    </row>
    <row r="230" spans="2:5" ht="17.25">
      <c r="B230" s="61" t="s">
        <v>124</v>
      </c>
      <c r="C230" s="61"/>
      <c r="D230" s="288"/>
      <c r="E230" s="53">
        <v>487148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487148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643</v>
      </c>
      <c r="C238" s="53">
        <v>4111038965</v>
      </c>
      <c r="D238" s="52">
        <v>1</v>
      </c>
      <c r="E238" s="53">
        <v>4111039</v>
      </c>
    </row>
    <row r="239" spans="2:5" ht="17.25">
      <c r="B239" s="47" t="s">
        <v>644</v>
      </c>
      <c r="C239" s="53">
        <v>4111038965</v>
      </c>
      <c r="D239" s="52">
        <v>3</v>
      </c>
      <c r="E239" s="53">
        <v>12333117</v>
      </c>
    </row>
    <row r="240" spans="2:5" ht="17.25">
      <c r="B240" s="47" t="s">
        <v>645</v>
      </c>
      <c r="C240" s="53">
        <v>4111038965</v>
      </c>
      <c r="D240" s="52">
        <v>0.49</v>
      </c>
      <c r="E240" s="53">
        <v>2014409</v>
      </c>
    </row>
    <row r="241" spans="2:5" ht="17.25">
      <c r="B241" s="47" t="s">
        <v>646</v>
      </c>
      <c r="C241" s="53">
        <v>19791054</v>
      </c>
      <c r="D241" s="52">
        <v>8</v>
      </c>
      <c r="E241" s="53">
        <v>158328</v>
      </c>
    </row>
    <row r="242" spans="2:5" ht="17.25">
      <c r="B242" s="47" t="s">
        <v>647</v>
      </c>
      <c r="C242" s="53">
        <v>577424384</v>
      </c>
      <c r="D242" s="52">
        <v>2.75</v>
      </c>
      <c r="E242" s="53">
        <v>1587917</v>
      </c>
    </row>
    <row r="243" spans="2:5" ht="17.25">
      <c r="B243" s="47" t="s">
        <v>648</v>
      </c>
      <c r="C243" s="53">
        <v>577424384</v>
      </c>
      <c r="D243" s="52">
        <v>3</v>
      </c>
      <c r="E243" s="53">
        <v>1732273</v>
      </c>
    </row>
    <row r="244" spans="2:5" ht="17.25">
      <c r="B244" s="47">
        <v>0</v>
      </c>
      <c r="C244" s="53">
        <v>3271981</v>
      </c>
      <c r="D244" s="52">
        <v>8</v>
      </c>
      <c r="E244" s="53">
        <v>26176</v>
      </c>
    </row>
    <row r="245" spans="2:5" ht="17.25">
      <c r="B245" s="47">
        <v>0</v>
      </c>
      <c r="C245" s="53">
        <v>6336013</v>
      </c>
      <c r="D245" s="52">
        <v>7.5</v>
      </c>
      <c r="E245" s="53">
        <v>47520</v>
      </c>
    </row>
    <row r="246" spans="2:5" ht="17.25">
      <c r="B246" s="47" t="e">
        <v>#REF!</v>
      </c>
      <c r="C246" s="53">
        <v>0</v>
      </c>
      <c r="D246" s="52">
        <v>0</v>
      </c>
      <c r="E246" s="53">
        <v>0</v>
      </c>
    </row>
    <row r="247" spans="2:5" ht="17.25">
      <c r="B247" s="47" t="e">
        <v>#REF!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22010779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49332468</v>
      </c>
    </row>
    <row r="276" spans="2:5" ht="17.25">
      <c r="B276" s="61" t="s">
        <v>130</v>
      </c>
      <c r="C276" s="61"/>
      <c r="D276" s="288"/>
      <c r="E276" s="53">
        <v>32390876</v>
      </c>
    </row>
    <row r="277" spans="2:5" ht="17.25">
      <c r="B277" s="61" t="s">
        <v>78</v>
      </c>
      <c r="C277" s="61"/>
      <c r="D277" s="288"/>
      <c r="E277" s="53">
        <v>24666234</v>
      </c>
    </row>
    <row r="278" spans="2:5" ht="17.25">
      <c r="B278" s="61" t="s">
        <v>131</v>
      </c>
      <c r="C278" s="61"/>
      <c r="D278" s="288"/>
      <c r="E278" s="53">
        <v>105859253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487148</v>
      </c>
    </row>
    <row r="281" spans="2:5" ht="18" thickBot="1">
      <c r="B281" s="65" t="s">
        <v>134</v>
      </c>
      <c r="C281" s="65"/>
      <c r="D281" s="291"/>
      <c r="E281" s="56">
        <v>22010779</v>
      </c>
    </row>
    <row r="282" spans="2:5" ht="18" thickBot="1">
      <c r="B282" s="57" t="s">
        <v>135</v>
      </c>
      <c r="C282" s="58"/>
      <c r="D282" s="289"/>
      <c r="E282" s="60">
        <v>234746758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5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17.57031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938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417053309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5004640</v>
      </c>
    </row>
    <row r="9" spans="2:5" ht="18" thickBot="1">
      <c r="B9" s="57" t="s">
        <v>89</v>
      </c>
      <c r="C9" s="58"/>
      <c r="D9" s="59">
        <v>12</v>
      </c>
      <c r="E9" s="60">
        <v>5004640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64"/>
      <c r="E12" s="6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1</v>
      </c>
      <c r="E14" s="53">
        <v>417053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11</v>
      </c>
      <c r="E25" s="53">
        <v>4587586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12</v>
      </c>
      <c r="E27" s="53">
        <v>5004639</v>
      </c>
    </row>
    <row r="28" spans="2:5" ht="18" thickBot="1">
      <c r="B28" s="65"/>
      <c r="C28" s="65"/>
      <c r="D28" s="354"/>
      <c r="E28" s="355"/>
    </row>
    <row r="29" spans="2:5" ht="17.25">
      <c r="B29" s="61" t="s">
        <v>106</v>
      </c>
      <c r="C29" s="61"/>
      <c r="D29" s="53">
        <v>0</v>
      </c>
      <c r="E29" s="53">
        <v>0</v>
      </c>
    </row>
    <row r="30" spans="2:5" ht="18" thickBot="1">
      <c r="B30" s="61"/>
      <c r="C30" s="61"/>
      <c r="D30" s="44"/>
      <c r="E30" s="45"/>
    </row>
    <row r="31" spans="2:5" ht="18" thickBot="1">
      <c r="B31" s="57" t="s">
        <v>107</v>
      </c>
      <c r="C31" s="58"/>
      <c r="D31" s="59">
        <v>12</v>
      </c>
      <c r="E31" s="60">
        <v>5004639</v>
      </c>
    </row>
    <row r="32" spans="2:5" ht="17.25">
      <c r="B32" s="67"/>
      <c r="C32" s="67"/>
      <c r="D32" s="356"/>
      <c r="E32" s="357"/>
    </row>
    <row r="33" spans="2:6" ht="17.25">
      <c r="B33" s="67"/>
      <c r="C33" s="67"/>
      <c r="D33" s="356"/>
      <c r="E33" s="357"/>
    </row>
    <row r="34" spans="2:6" ht="17.25">
      <c r="D34" s="44"/>
      <c r="E34" s="45"/>
    </row>
    <row r="35" spans="2:6" ht="17.25">
      <c r="B35" s="68" t="s">
        <v>108</v>
      </c>
      <c r="C35" s="68"/>
      <c r="D35" s="68"/>
      <c r="E35" s="68"/>
      <c r="F35" s="68"/>
    </row>
    <row r="36" spans="2:6" ht="17.25">
      <c r="B36" s="69" t="s">
        <v>733</v>
      </c>
      <c r="C36" s="69"/>
      <c r="D36" s="70" t="s">
        <v>109</v>
      </c>
      <c r="E36" s="71">
        <v>269913512</v>
      </c>
    </row>
    <row r="37" spans="2:6" ht="17.25">
      <c r="B37" s="61" t="s">
        <v>110</v>
      </c>
      <c r="C37" s="61"/>
      <c r="D37" s="52">
        <v>25</v>
      </c>
      <c r="E37" s="53">
        <v>6747838</v>
      </c>
    </row>
    <row r="38" spans="2:6" ht="17.25">
      <c r="B38" s="61" t="s">
        <v>111</v>
      </c>
      <c r="C38" s="61"/>
      <c r="D38" s="52">
        <v>0.5</v>
      </c>
      <c r="E38" s="53">
        <v>134957</v>
      </c>
    </row>
    <row r="39" spans="2:6" ht="17.25">
      <c r="B39" s="61" t="s">
        <v>111</v>
      </c>
      <c r="C39" s="61"/>
      <c r="D39" s="52">
        <v>2</v>
      </c>
      <c r="E39" s="53">
        <v>539827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269914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28.5</v>
      </c>
      <c r="E45" s="53">
        <v>7692536</v>
      </c>
    </row>
    <row r="46" spans="2:6" ht="17.25">
      <c r="B46" s="61"/>
      <c r="C46" s="61"/>
      <c r="D46" s="44"/>
      <c r="E46" s="45"/>
    </row>
    <row r="47" spans="2:6" ht="17.25">
      <c r="B47" s="69" t="s">
        <v>649</v>
      </c>
      <c r="C47" s="69"/>
      <c r="D47" s="70" t="s">
        <v>109</v>
      </c>
      <c r="E47" s="71">
        <v>65774991</v>
      </c>
    </row>
    <row r="48" spans="2:6" ht="17.25">
      <c r="B48" s="61" t="s">
        <v>110</v>
      </c>
      <c r="C48" s="61"/>
      <c r="D48" s="52">
        <v>25</v>
      </c>
      <c r="E48" s="53">
        <v>1644375</v>
      </c>
    </row>
    <row r="49" spans="2:5" ht="17.25">
      <c r="B49" s="61" t="s">
        <v>111</v>
      </c>
      <c r="C49" s="61"/>
      <c r="D49" s="52">
        <v>0.5</v>
      </c>
      <c r="E49" s="53">
        <v>32887</v>
      </c>
    </row>
    <row r="50" spans="2:5" ht="17.25">
      <c r="B50" s="61" t="s">
        <v>111</v>
      </c>
      <c r="C50" s="61"/>
      <c r="D50" s="52">
        <v>0.2</v>
      </c>
      <c r="E50" s="53">
        <v>13155</v>
      </c>
    </row>
    <row r="51" spans="2:5" ht="17.25">
      <c r="B51" s="61" t="s">
        <v>111</v>
      </c>
      <c r="C51" s="61"/>
      <c r="D51" s="52">
        <v>0.5</v>
      </c>
      <c r="E51" s="53">
        <v>32887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1</v>
      </c>
      <c r="E54" s="53">
        <v>65775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27.2</v>
      </c>
      <c r="E56" s="53">
        <v>1789079</v>
      </c>
    </row>
    <row r="57" spans="2:5" ht="17.25">
      <c r="B57" s="61"/>
      <c r="C57" s="61"/>
      <c r="D57" s="61"/>
      <c r="E57" s="61"/>
    </row>
    <row r="58" spans="2:5" ht="17.25">
      <c r="B58" s="69" t="s">
        <v>650</v>
      </c>
      <c r="C58" s="69"/>
      <c r="D58" s="70" t="s">
        <v>109</v>
      </c>
      <c r="E58" s="71">
        <v>81364806</v>
      </c>
    </row>
    <row r="59" spans="2:5" ht="17.25">
      <c r="B59" s="61" t="s">
        <v>110</v>
      </c>
      <c r="C59" s="61"/>
      <c r="D59" s="52">
        <v>25</v>
      </c>
      <c r="E59" s="53">
        <v>2034120</v>
      </c>
    </row>
    <row r="60" spans="2:5" ht="17.25">
      <c r="B60" s="61" t="s">
        <v>111</v>
      </c>
      <c r="C60" s="61"/>
      <c r="D60" s="52">
        <v>0.5</v>
      </c>
      <c r="E60" s="53">
        <v>40682</v>
      </c>
    </row>
    <row r="61" spans="2:5" ht="17.25">
      <c r="B61" s="61" t="s">
        <v>111</v>
      </c>
      <c r="C61" s="61"/>
      <c r="D61" s="52">
        <v>1</v>
      </c>
      <c r="E61" s="53">
        <v>81365</v>
      </c>
    </row>
    <row r="62" spans="2:5" ht="17.25">
      <c r="B62" s="61" t="s">
        <v>111</v>
      </c>
      <c r="C62" s="61"/>
      <c r="D62" s="52">
        <v>0.2</v>
      </c>
      <c r="E62" s="53">
        <v>16273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1</v>
      </c>
      <c r="E65" s="53">
        <v>81365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27.7</v>
      </c>
      <c r="E67" s="53">
        <v>2253805</v>
      </c>
    </row>
    <row r="68" spans="2:5" ht="17.25">
      <c r="B68" s="61"/>
      <c r="C68" s="61"/>
      <c r="D68" s="44"/>
      <c r="E68" s="45"/>
    </row>
    <row r="69" spans="2:5" ht="17.25">
      <c r="B69" s="69" t="s">
        <v>584</v>
      </c>
      <c r="C69" s="69"/>
      <c r="D69" s="70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44"/>
      <c r="E79" s="45"/>
    </row>
    <row r="80" spans="2:5" ht="17.25">
      <c r="B80" s="69" t="s">
        <v>584</v>
      </c>
      <c r="C80" s="69"/>
      <c r="D80" s="70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61"/>
      <c r="E90" s="61"/>
    </row>
    <row r="91" spans="2:5" ht="17.25">
      <c r="B91" s="69" t="s">
        <v>584</v>
      </c>
      <c r="C91" s="69"/>
      <c r="D91" s="70" t="s">
        <v>109</v>
      </c>
      <c r="E91" s="71">
        <v>0</v>
      </c>
    </row>
    <row r="92" spans="2:5" ht="17.25">
      <c r="B92" s="61" t="s">
        <v>110</v>
      </c>
      <c r="C92" s="61"/>
      <c r="D92" s="52">
        <v>0</v>
      </c>
      <c r="E92" s="53">
        <v>0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0</v>
      </c>
      <c r="E98" s="53">
        <v>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0</v>
      </c>
      <c r="E100" s="53">
        <v>0</v>
      </c>
    </row>
    <row r="101" spans="2:5" ht="17.25">
      <c r="B101" s="61"/>
      <c r="C101" s="61"/>
      <c r="D101" s="44"/>
      <c r="E101" s="45"/>
    </row>
    <row r="102" spans="2:5" ht="17.25">
      <c r="B102" s="69" t="s">
        <v>116</v>
      </c>
      <c r="C102" s="69"/>
      <c r="D102" s="70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44"/>
      <c r="E112" s="45"/>
    </row>
    <row r="113" spans="2:5" ht="17.25">
      <c r="B113" s="69" t="s">
        <v>116</v>
      </c>
      <c r="C113" s="69"/>
      <c r="D113" s="70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61"/>
      <c r="E123" s="61"/>
    </row>
    <row r="124" spans="2:5" ht="17.25">
      <c r="B124" s="69" t="s">
        <v>116</v>
      </c>
      <c r="C124" s="69"/>
      <c r="D124" s="70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70" t="s">
        <v>109</v>
      </c>
      <c r="E135" s="71">
        <v>417053309</v>
      </c>
    </row>
    <row r="136" spans="2:5" ht="17.25">
      <c r="B136" s="61" t="s">
        <v>110</v>
      </c>
      <c r="C136" s="61"/>
      <c r="D136" s="52">
        <v>75</v>
      </c>
      <c r="E136" s="53">
        <v>10426333</v>
      </c>
    </row>
    <row r="137" spans="2:5" ht="17.25">
      <c r="B137" s="61" t="s">
        <v>111</v>
      </c>
      <c r="C137" s="61"/>
      <c r="D137" s="52">
        <v>1.5</v>
      </c>
      <c r="E137" s="53">
        <v>208526</v>
      </c>
    </row>
    <row r="138" spans="2:5" ht="17.25">
      <c r="B138" s="61" t="s">
        <v>111</v>
      </c>
      <c r="C138" s="61"/>
      <c r="D138" s="52">
        <v>3.2</v>
      </c>
      <c r="E138" s="53">
        <v>634347</v>
      </c>
    </row>
    <row r="139" spans="2:5" ht="17.25">
      <c r="B139" s="61" t="s">
        <v>111</v>
      </c>
      <c r="C139" s="61"/>
      <c r="D139" s="52">
        <v>0.7</v>
      </c>
      <c r="E139" s="53">
        <v>49160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3</v>
      </c>
      <c r="E142" s="53">
        <v>417054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58"/>
      <c r="E144" s="60">
        <v>11735420</v>
      </c>
    </row>
    <row r="145" spans="2:5" ht="17.25">
      <c r="B145" s="61"/>
      <c r="C145" s="61"/>
      <c r="D145" s="61"/>
      <c r="E145" s="53"/>
    </row>
    <row r="146" spans="2:5" ht="18" thickBot="1">
      <c r="B146" s="61"/>
      <c r="C146" s="61"/>
      <c r="D146" s="44"/>
      <c r="E146" s="45"/>
    </row>
    <row r="147" spans="2:5" ht="18" thickBot="1">
      <c r="B147" s="57" t="s">
        <v>118</v>
      </c>
      <c r="C147" s="58"/>
      <c r="D147" s="59">
        <v>6</v>
      </c>
      <c r="E147" s="60">
        <v>2502320</v>
      </c>
    </row>
    <row r="148" spans="2:5" ht="18" customHeight="1"/>
    <row r="149" spans="2:5" ht="18" customHeight="1"/>
    <row r="150" spans="2:5" ht="17.25">
      <c r="B150" s="63" t="s">
        <v>204</v>
      </c>
      <c r="C150" s="63"/>
      <c r="D150" s="70" t="s">
        <v>109</v>
      </c>
      <c r="E150" s="70">
        <v>0</v>
      </c>
    </row>
    <row r="151" spans="2:5" ht="17.25">
      <c r="B151" s="61" t="s">
        <v>119</v>
      </c>
      <c r="C151" s="61"/>
      <c r="D151" s="53">
        <v>0</v>
      </c>
      <c r="E151" s="53">
        <v>0</v>
      </c>
    </row>
    <row r="152" spans="2:5" ht="17.25">
      <c r="B152" s="61" t="s">
        <v>120</v>
      </c>
      <c r="C152" s="61"/>
      <c r="D152" s="53">
        <v>0</v>
      </c>
      <c r="E152" s="53">
        <v>0</v>
      </c>
    </row>
    <row r="153" spans="2:5" ht="17.25">
      <c r="B153" s="61" t="s">
        <v>121</v>
      </c>
      <c r="C153" s="61"/>
      <c r="D153" s="53">
        <v>0</v>
      </c>
      <c r="E153" s="53">
        <v>0</v>
      </c>
    </row>
    <row r="154" spans="2:5" ht="17.25">
      <c r="B154" s="61" t="s">
        <v>122</v>
      </c>
      <c r="C154" s="61"/>
      <c r="D154" s="53">
        <v>0</v>
      </c>
      <c r="E154" s="53">
        <v>0</v>
      </c>
    </row>
    <row r="155" spans="2:5" ht="17.25">
      <c r="B155" s="61" t="s">
        <v>122</v>
      </c>
      <c r="C155" s="61"/>
      <c r="D155" s="53">
        <v>0</v>
      </c>
      <c r="E155" s="53">
        <v>0</v>
      </c>
    </row>
    <row r="156" spans="2:5" ht="17.25">
      <c r="B156" s="61" t="s">
        <v>122</v>
      </c>
      <c r="C156" s="61"/>
      <c r="D156" s="53">
        <v>0</v>
      </c>
      <c r="E156" s="53">
        <v>0</v>
      </c>
    </row>
    <row r="157" spans="2:5" ht="18" thickBot="1">
      <c r="B157" s="65" t="s">
        <v>115</v>
      </c>
      <c r="C157" s="65"/>
      <c r="D157" s="56">
        <v>0</v>
      </c>
      <c r="E157" s="56">
        <v>0</v>
      </c>
    </row>
    <row r="158" spans="2:5" ht="18" thickBot="1">
      <c r="B158" s="57" t="s">
        <v>80</v>
      </c>
      <c r="C158" s="58"/>
      <c r="D158" s="358">
        <v>0</v>
      </c>
      <c r="E158" s="60">
        <v>0</v>
      </c>
    </row>
    <row r="159" spans="2:5" ht="17.25">
      <c r="B159" s="61"/>
      <c r="C159" s="61"/>
      <c r="D159" s="359"/>
      <c r="E159" s="53"/>
    </row>
    <row r="160" spans="2:5" ht="17.25">
      <c r="B160" s="61"/>
      <c r="C160" s="61"/>
      <c r="D160" s="359"/>
      <c r="E160" s="53"/>
    </row>
    <row r="161" spans="2:5" ht="17.25">
      <c r="D161" s="44"/>
      <c r="E161" s="45"/>
    </row>
    <row r="162" spans="2:5" ht="17.25">
      <c r="B162" s="68" t="s">
        <v>123</v>
      </c>
    </row>
    <row r="163" spans="2:5" ht="17.25">
      <c r="B163" s="74" t="s">
        <v>734</v>
      </c>
      <c r="C163" s="74"/>
      <c r="D163" s="44"/>
      <c r="E163" s="45"/>
    </row>
    <row r="164" spans="2:5" ht="17.25">
      <c r="B164" s="75">
        <v>150</v>
      </c>
      <c r="C164" s="76"/>
      <c r="D164" s="70" t="s">
        <v>109</v>
      </c>
      <c r="E164" s="71">
        <v>123927865</v>
      </c>
    </row>
    <row r="165" spans="2:5" ht="17.25">
      <c r="B165" s="61" t="s">
        <v>124</v>
      </c>
      <c r="C165" s="61"/>
      <c r="D165" s="52">
        <v>8</v>
      </c>
      <c r="E165" s="53">
        <v>991423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991423</v>
      </c>
    </row>
    <row r="168" spans="2:5" ht="17.25">
      <c r="B168" s="61"/>
      <c r="C168" s="61"/>
      <c r="D168" s="44"/>
      <c r="E168" s="45"/>
    </row>
    <row r="169" spans="2:5" ht="17.25">
      <c r="B169" s="74" t="s">
        <v>735</v>
      </c>
      <c r="C169" s="74"/>
      <c r="D169" s="44"/>
      <c r="E169" s="45"/>
    </row>
    <row r="170" spans="2:5" ht="17.25">
      <c r="B170" s="75">
        <v>170</v>
      </c>
      <c r="C170" s="76"/>
      <c r="D170" s="70" t="s">
        <v>109</v>
      </c>
      <c r="E170" s="71">
        <v>6397654</v>
      </c>
    </row>
    <row r="171" spans="2:5" ht="17.25">
      <c r="B171" s="61" t="s">
        <v>124</v>
      </c>
      <c r="C171" s="61"/>
      <c r="D171" s="52">
        <v>8</v>
      </c>
      <c r="E171" s="53">
        <v>51181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51181</v>
      </c>
    </row>
    <row r="174" spans="2:5" ht="17.25">
      <c r="B174" s="61"/>
      <c r="C174" s="61"/>
      <c r="D174" s="44"/>
      <c r="E174" s="45"/>
    </row>
    <row r="175" spans="2:5" ht="17.25">
      <c r="B175" s="74" t="s">
        <v>736</v>
      </c>
      <c r="C175" s="74"/>
      <c r="D175" s="44"/>
      <c r="E175" s="45"/>
    </row>
    <row r="176" spans="2:5" ht="17.25">
      <c r="B176" s="75">
        <v>450</v>
      </c>
      <c r="C176" s="76"/>
      <c r="D176" s="70" t="s">
        <v>109</v>
      </c>
      <c r="E176" s="71">
        <v>12301909</v>
      </c>
    </row>
    <row r="177" spans="2:5" ht="17.25">
      <c r="B177" s="61" t="s">
        <v>124</v>
      </c>
      <c r="C177" s="61"/>
      <c r="D177" s="52">
        <v>8</v>
      </c>
      <c r="E177" s="53">
        <v>98415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98415</v>
      </c>
    </row>
    <row r="180" spans="2:5" ht="17.25">
      <c r="B180" s="61"/>
      <c r="C180" s="61"/>
      <c r="D180" s="44"/>
      <c r="E180" s="45"/>
    </row>
    <row r="181" spans="2:5" ht="17.25">
      <c r="B181" s="74" t="s">
        <v>737</v>
      </c>
      <c r="C181" s="74"/>
      <c r="D181" s="44"/>
      <c r="E181" s="45"/>
    </row>
    <row r="182" spans="2:5" ht="17.25">
      <c r="B182" s="75">
        <v>650</v>
      </c>
      <c r="C182" s="76"/>
      <c r="D182" s="70" t="s">
        <v>109</v>
      </c>
      <c r="E182" s="71">
        <v>17359869</v>
      </c>
    </row>
    <row r="183" spans="2:5" ht="17.25">
      <c r="B183" s="61" t="s">
        <v>124</v>
      </c>
      <c r="C183" s="61"/>
      <c r="D183" s="52">
        <v>8</v>
      </c>
      <c r="E183" s="53">
        <v>138879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138879</v>
      </c>
    </row>
    <row r="186" spans="2:5" ht="17.25">
      <c r="B186" s="61"/>
      <c r="C186" s="61"/>
      <c r="D186" s="44"/>
      <c r="E186" s="45"/>
    </row>
    <row r="187" spans="2:5" ht="17.25">
      <c r="B187" s="74" t="s">
        <v>587</v>
      </c>
      <c r="C187" s="74"/>
      <c r="D187" s="44"/>
      <c r="E187" s="45"/>
    </row>
    <row r="188" spans="2:5" ht="17.25">
      <c r="B188" s="75" t="s">
        <v>588</v>
      </c>
      <c r="C188" s="76"/>
      <c r="D188" s="70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44"/>
      <c r="E192" s="45"/>
    </row>
    <row r="193" spans="2:5" ht="17.25">
      <c r="B193" s="74" t="s">
        <v>587</v>
      </c>
      <c r="C193" s="74"/>
      <c r="D193" s="44"/>
      <c r="E193" s="45"/>
    </row>
    <row r="194" spans="2:5" ht="17.25">
      <c r="B194" s="75" t="s">
        <v>588</v>
      </c>
      <c r="C194" s="76"/>
      <c r="D194" s="70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61"/>
      <c r="E198" s="61"/>
    </row>
    <row r="199" spans="2:5" ht="17.25">
      <c r="B199" s="74" t="s">
        <v>587</v>
      </c>
      <c r="C199" s="74"/>
      <c r="D199" s="44"/>
      <c r="E199" s="45"/>
    </row>
    <row r="200" spans="2:5" ht="17.25">
      <c r="B200" s="75" t="s">
        <v>588</v>
      </c>
      <c r="C200" s="76"/>
      <c r="D200" s="70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61"/>
      <c r="E204" s="61"/>
    </row>
    <row r="205" spans="2:5" ht="17.25">
      <c r="B205" s="74" t="s">
        <v>587</v>
      </c>
      <c r="C205" s="74"/>
      <c r="D205" s="44"/>
      <c r="E205" s="45"/>
    </row>
    <row r="206" spans="2:5" ht="17.25">
      <c r="B206" s="75" t="s">
        <v>588</v>
      </c>
      <c r="C206" s="76"/>
      <c r="D206" s="70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44"/>
      <c r="E210" s="45"/>
    </row>
    <row r="211" spans="2:6" ht="17.25">
      <c r="B211" s="74" t="s">
        <v>587</v>
      </c>
      <c r="C211" s="74"/>
      <c r="D211" s="44"/>
      <c r="E211" s="45"/>
    </row>
    <row r="212" spans="2:6" ht="17.25">
      <c r="B212" s="75" t="s">
        <v>588</v>
      </c>
      <c r="C212" s="76"/>
      <c r="D212" s="70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48"/>
      <c r="E216" s="360"/>
    </row>
    <row r="217" spans="2:6" ht="17.25">
      <c r="B217" s="74" t="s">
        <v>587</v>
      </c>
      <c r="C217" s="74"/>
      <c r="D217" s="44"/>
      <c r="E217" s="45"/>
    </row>
    <row r="218" spans="2:6" ht="17.25">
      <c r="B218" s="75" t="s">
        <v>588</v>
      </c>
      <c r="C218" s="76"/>
      <c r="D218" s="70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44"/>
      <c r="E223" s="45"/>
    </row>
    <row r="224" spans="2:6" ht="17.25">
      <c r="B224" s="75" t="s">
        <v>588</v>
      </c>
      <c r="C224" s="76"/>
      <c r="D224" s="70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61"/>
      <c r="E228" s="47"/>
    </row>
    <row r="229" spans="2:5" ht="17.25">
      <c r="B229" s="62" t="s">
        <v>203</v>
      </c>
      <c r="C229" s="63"/>
      <c r="D229" s="94"/>
      <c r="E229" s="71">
        <v>159987297</v>
      </c>
    </row>
    <row r="230" spans="2:5" ht="17.25">
      <c r="B230" s="61" t="s">
        <v>124</v>
      </c>
      <c r="C230" s="61"/>
      <c r="D230" s="61"/>
      <c r="E230" s="53">
        <v>1279898</v>
      </c>
    </row>
    <row r="231" spans="2:5" ht="18" thickBot="1">
      <c r="B231" s="65" t="s">
        <v>115</v>
      </c>
      <c r="C231" s="65"/>
      <c r="D231" s="65"/>
      <c r="E231" s="55">
        <v>0</v>
      </c>
    </row>
    <row r="232" spans="2:5" ht="18" thickBot="1">
      <c r="B232" s="57" t="s">
        <v>203</v>
      </c>
      <c r="C232" s="58"/>
      <c r="D232" s="58"/>
      <c r="E232" s="77">
        <v>1279898</v>
      </c>
    </row>
    <row r="233" spans="2:5" ht="17.25">
      <c r="B233" s="61"/>
      <c r="C233" s="61"/>
      <c r="D233" s="61"/>
      <c r="E233" s="47"/>
    </row>
    <row r="234" spans="2:5" ht="17.25">
      <c r="B234" s="61"/>
      <c r="C234" s="61"/>
      <c r="D234" s="61"/>
      <c r="E234" s="47"/>
    </row>
    <row r="235" spans="2:5" ht="17.25">
      <c r="B235" s="61"/>
      <c r="C235" s="61"/>
      <c r="D235" s="61"/>
      <c r="E235" s="47"/>
    </row>
    <row r="236" spans="2:5" ht="17.25">
      <c r="B236" s="68" t="s">
        <v>125</v>
      </c>
      <c r="C236" s="68"/>
      <c r="D236" s="48"/>
      <c r="E236" s="360"/>
    </row>
    <row r="237" spans="2:5" ht="17.25">
      <c r="B237" s="50" t="s">
        <v>126</v>
      </c>
      <c r="C237" s="64" t="s">
        <v>127</v>
      </c>
      <c r="D237" s="64" t="s">
        <v>81</v>
      </c>
      <c r="E237" s="361" t="s">
        <v>82</v>
      </c>
    </row>
    <row r="238" spans="2:5" ht="17.25">
      <c r="B238" s="47" t="s">
        <v>738</v>
      </c>
      <c r="C238" s="53">
        <v>77611636</v>
      </c>
      <c r="D238" s="52">
        <v>1</v>
      </c>
      <c r="E238" s="53">
        <v>77612</v>
      </c>
    </row>
    <row r="239" spans="2:5" ht="17.25">
      <c r="B239" s="47" t="s">
        <v>739</v>
      </c>
      <c r="C239" s="53">
        <v>2421081</v>
      </c>
      <c r="D239" s="52">
        <v>8</v>
      </c>
      <c r="E239" s="53">
        <v>19369</v>
      </c>
    </row>
    <row r="240" spans="2:5" ht="17.25">
      <c r="B240" s="47" t="s">
        <v>740</v>
      </c>
      <c r="C240" s="53">
        <v>65774991</v>
      </c>
      <c r="D240" s="52">
        <v>2</v>
      </c>
      <c r="E240" s="53">
        <v>131550</v>
      </c>
    </row>
    <row r="241" spans="2:5" ht="17.25">
      <c r="B241" s="47" t="s">
        <v>741</v>
      </c>
      <c r="C241" s="53">
        <v>417053309</v>
      </c>
      <c r="D241" s="52">
        <v>0.48</v>
      </c>
      <c r="E241" s="53">
        <v>200186</v>
      </c>
    </row>
    <row r="242" spans="2:5" ht="17.25">
      <c r="B242" s="47" t="s">
        <v>742</v>
      </c>
      <c r="C242" s="53">
        <v>257066012</v>
      </c>
      <c r="D242" s="52">
        <v>3</v>
      </c>
      <c r="E242" s="53">
        <v>771198</v>
      </c>
    </row>
    <row r="243" spans="2:5" ht="17.25">
      <c r="B243" s="47" t="s">
        <v>743</v>
      </c>
      <c r="C243" s="53">
        <v>417053309</v>
      </c>
      <c r="D243" s="52">
        <v>1</v>
      </c>
      <c r="E243" s="53">
        <v>417053</v>
      </c>
    </row>
    <row r="244" spans="2:5" ht="17.25">
      <c r="B244" s="47">
        <v>0</v>
      </c>
      <c r="C244" s="53">
        <v>0</v>
      </c>
      <c r="D244" s="52">
        <v>0</v>
      </c>
      <c r="E244" s="53">
        <v>0</v>
      </c>
    </row>
    <row r="245" spans="2:5" ht="17.25">
      <c r="B245" s="47">
        <v>0</v>
      </c>
      <c r="C245" s="53">
        <v>0</v>
      </c>
      <c r="D245" s="52">
        <v>0</v>
      </c>
      <c r="E245" s="53">
        <v>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58"/>
      <c r="E270" s="60">
        <v>1616968</v>
      </c>
    </row>
    <row r="271" spans="2:6" ht="17.25">
      <c r="B271" s="61"/>
      <c r="C271" s="61"/>
      <c r="D271" s="61"/>
      <c r="E271" s="53"/>
    </row>
    <row r="272" spans="2:6" ht="17.25">
      <c r="B272" s="61"/>
      <c r="C272" s="61"/>
      <c r="D272" s="61"/>
      <c r="E272" s="53"/>
    </row>
    <row r="273" spans="2:5" ht="17.25">
      <c r="B273" s="61"/>
      <c r="C273" s="61"/>
      <c r="D273" s="61"/>
      <c r="E273" s="61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5004640</v>
      </c>
    </row>
    <row r="276" spans="2:5" ht="17.25">
      <c r="B276" s="61" t="s">
        <v>130</v>
      </c>
      <c r="C276" s="61"/>
      <c r="D276" s="288"/>
      <c r="E276" s="53">
        <v>5004639</v>
      </c>
    </row>
    <row r="277" spans="2:5" ht="17.25">
      <c r="B277" s="61" t="s">
        <v>78</v>
      </c>
      <c r="C277" s="61"/>
      <c r="D277" s="288"/>
      <c r="E277" s="53">
        <v>2502320</v>
      </c>
    </row>
    <row r="278" spans="2:5" ht="17.25">
      <c r="B278" s="61" t="s">
        <v>131</v>
      </c>
      <c r="C278" s="61"/>
      <c r="D278" s="288"/>
      <c r="E278" s="53">
        <v>11735420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1279898</v>
      </c>
    </row>
    <row r="281" spans="2:5" ht="18" thickBot="1">
      <c r="B281" s="65" t="s">
        <v>134</v>
      </c>
      <c r="C281" s="65"/>
      <c r="D281" s="291"/>
      <c r="E281" s="56">
        <v>1616968</v>
      </c>
    </row>
    <row r="282" spans="2:5" ht="18" thickBot="1">
      <c r="B282" s="57" t="s">
        <v>135</v>
      </c>
      <c r="C282" s="58"/>
      <c r="D282" s="289"/>
      <c r="E282" s="60">
        <v>27143885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6">
    <tabColor rgb="FF92D050"/>
  </sheetPr>
  <dimension ref="B1:F282"/>
  <sheetViews>
    <sheetView workbookViewId="0">
      <selection activeCell="E91" activeCellId="1" sqref="E36 E91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140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468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163148487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1957781.844</v>
      </c>
    </row>
    <row r="9" spans="2:5" ht="18" thickBot="1">
      <c r="B9" s="57" t="s">
        <v>89</v>
      </c>
      <c r="C9" s="58"/>
      <c r="D9" s="59">
        <v>12</v>
      </c>
      <c r="E9" s="60">
        <v>1957781.844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0.61299999999999999</v>
      </c>
      <c r="E13" s="53">
        <v>100010</v>
      </c>
    </row>
    <row r="14" spans="2:5" ht="17.25">
      <c r="B14" s="61" t="s">
        <v>92</v>
      </c>
      <c r="C14" s="61"/>
      <c r="D14" s="52">
        <v>2.0230000000000001</v>
      </c>
      <c r="E14" s="53">
        <v>330049</v>
      </c>
    </row>
    <row r="15" spans="2:5" ht="17.25">
      <c r="B15" s="61" t="s">
        <v>93</v>
      </c>
      <c r="C15" s="61"/>
      <c r="D15" s="52">
        <v>0.91900000000000004</v>
      </c>
      <c r="E15" s="53">
        <v>149933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8.4450000000000003</v>
      </c>
      <c r="E25" s="53">
        <v>1377789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359">
        <v>12</v>
      </c>
      <c r="E27" s="53">
        <v>1957781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358">
        <v>12</v>
      </c>
      <c r="E31" s="60">
        <v>1957781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744</v>
      </c>
      <c r="C36" s="69"/>
      <c r="D36" s="287" t="s">
        <v>109</v>
      </c>
      <c r="E36" s="71">
        <v>128758357</v>
      </c>
    </row>
    <row r="37" spans="2:6" ht="17.25">
      <c r="B37" s="61" t="s">
        <v>110</v>
      </c>
      <c r="C37" s="61"/>
      <c r="D37" s="52">
        <v>25</v>
      </c>
      <c r="E37" s="53">
        <v>3218959</v>
      </c>
    </row>
    <row r="38" spans="2:6" ht="17.25">
      <c r="B38" s="61" t="s">
        <v>111</v>
      </c>
      <c r="C38" s="61"/>
      <c r="D38" s="52">
        <v>0</v>
      </c>
      <c r="E38" s="53">
        <v>0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128758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</v>
      </c>
      <c r="E45" s="53">
        <v>3347717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745</v>
      </c>
      <c r="C91" s="69"/>
      <c r="D91" s="287" t="s">
        <v>109</v>
      </c>
      <c r="E91" s="71">
        <v>34390130</v>
      </c>
    </row>
    <row r="92" spans="2:5" ht="17.25">
      <c r="B92" s="61" t="s">
        <v>110</v>
      </c>
      <c r="C92" s="61"/>
      <c r="D92" s="52">
        <v>25</v>
      </c>
      <c r="E92" s="53">
        <v>859753</v>
      </c>
    </row>
    <row r="93" spans="2:5" ht="17.25">
      <c r="B93" s="61" t="s">
        <v>111</v>
      </c>
      <c r="C93" s="61"/>
      <c r="D93" s="52">
        <v>0</v>
      </c>
      <c r="E93" s="53">
        <v>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1</v>
      </c>
      <c r="E98" s="53">
        <v>34390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26</v>
      </c>
      <c r="E100" s="53">
        <v>894143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163148487</v>
      </c>
    </row>
    <row r="136" spans="2:5" ht="17.25">
      <c r="B136" s="61" t="s">
        <v>110</v>
      </c>
      <c r="C136" s="61"/>
      <c r="D136" s="52">
        <v>50</v>
      </c>
      <c r="E136" s="53">
        <v>4078712</v>
      </c>
    </row>
    <row r="137" spans="2:5" ht="17.25">
      <c r="B137" s="61" t="s">
        <v>111</v>
      </c>
      <c r="C137" s="61"/>
      <c r="D137" s="52">
        <v>0</v>
      </c>
      <c r="E137" s="53">
        <v>0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163148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4241860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978891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651</v>
      </c>
      <c r="C163" s="74"/>
      <c r="D163" s="284"/>
      <c r="E163" s="295"/>
    </row>
    <row r="164" spans="2:5" ht="17.25">
      <c r="B164" s="75">
        <v>150</v>
      </c>
      <c r="C164" s="76"/>
      <c r="D164" s="287" t="s">
        <v>109</v>
      </c>
      <c r="E164" s="71">
        <v>59688601</v>
      </c>
    </row>
    <row r="165" spans="2:5" ht="17.25">
      <c r="B165" s="61" t="s">
        <v>124</v>
      </c>
      <c r="C165" s="61"/>
      <c r="D165" s="52">
        <v>5</v>
      </c>
      <c r="E165" s="53">
        <v>298443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5</v>
      </c>
      <c r="E167" s="53">
        <v>298443</v>
      </c>
    </row>
    <row r="168" spans="2:5" ht="17.25">
      <c r="B168" s="61"/>
      <c r="C168" s="61"/>
      <c r="D168" s="284"/>
      <c r="E168" s="295"/>
    </row>
    <row r="169" spans="2:5" ht="17.25">
      <c r="B169" s="74" t="s">
        <v>507</v>
      </c>
      <c r="C169" s="74"/>
      <c r="D169" s="284"/>
      <c r="E169" s="295"/>
    </row>
    <row r="170" spans="2:5" ht="17.25">
      <c r="B170" s="75">
        <v>250</v>
      </c>
      <c r="C170" s="76"/>
      <c r="D170" s="287" t="s">
        <v>109</v>
      </c>
      <c r="E170" s="71">
        <v>2705345</v>
      </c>
    </row>
    <row r="171" spans="2:5" ht="17.25">
      <c r="B171" s="61" t="s">
        <v>124</v>
      </c>
      <c r="C171" s="61"/>
      <c r="D171" s="52">
        <v>8</v>
      </c>
      <c r="E171" s="53">
        <v>21643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21643</v>
      </c>
    </row>
    <row r="174" spans="2:5" ht="17.25">
      <c r="B174" s="61"/>
      <c r="C174" s="61"/>
      <c r="D174" s="284"/>
      <c r="E174" s="295"/>
    </row>
    <row r="175" spans="2:5" ht="17.25">
      <c r="B175" s="74" t="s">
        <v>587</v>
      </c>
      <c r="C175" s="74"/>
      <c r="D175" s="284"/>
      <c r="E175" s="295"/>
    </row>
    <row r="176" spans="2:5" ht="17.25">
      <c r="B176" s="75" t="s">
        <v>588</v>
      </c>
      <c r="C176" s="76"/>
      <c r="D176" s="287" t="s">
        <v>109</v>
      </c>
      <c r="E176" s="71">
        <v>0</v>
      </c>
    </row>
    <row r="177" spans="2:5" ht="17.25">
      <c r="B177" s="61" t="s">
        <v>124</v>
      </c>
      <c r="C177" s="61"/>
      <c r="D177" s="52">
        <v>0</v>
      </c>
      <c r="E177" s="53">
        <v>0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0</v>
      </c>
      <c r="E179" s="53">
        <v>0</v>
      </c>
    </row>
    <row r="180" spans="2:5" ht="17.25">
      <c r="B180" s="61"/>
      <c r="C180" s="61"/>
      <c r="D180" s="284"/>
      <c r="E180" s="295"/>
    </row>
    <row r="181" spans="2:5" ht="17.25">
      <c r="B181" s="74" t="s">
        <v>587</v>
      </c>
      <c r="C181" s="74"/>
      <c r="D181" s="284"/>
      <c r="E181" s="295"/>
    </row>
    <row r="182" spans="2:5" ht="17.25">
      <c r="B182" s="75" t="s">
        <v>588</v>
      </c>
      <c r="C182" s="76"/>
      <c r="D182" s="287" t="s">
        <v>109</v>
      </c>
      <c r="E182" s="71">
        <v>0</v>
      </c>
    </row>
    <row r="183" spans="2:5" ht="17.25">
      <c r="B183" s="61" t="s">
        <v>124</v>
      </c>
      <c r="C183" s="61"/>
      <c r="D183" s="52">
        <v>0</v>
      </c>
      <c r="E183" s="53">
        <v>0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0</v>
      </c>
      <c r="E185" s="53">
        <v>0</v>
      </c>
    </row>
    <row r="186" spans="2:5" ht="17.25">
      <c r="B186" s="61"/>
      <c r="C186" s="61"/>
      <c r="D186" s="284"/>
      <c r="E186" s="295"/>
    </row>
    <row r="187" spans="2:5" ht="17.25">
      <c r="B187" s="74" t="s">
        <v>587</v>
      </c>
      <c r="C187" s="74"/>
      <c r="D187" s="284"/>
      <c r="E187" s="295"/>
    </row>
    <row r="188" spans="2:5" ht="17.25">
      <c r="B188" s="75" t="s">
        <v>588</v>
      </c>
      <c r="C188" s="76"/>
      <c r="D188" s="287" t="s">
        <v>109</v>
      </c>
      <c r="E188" s="71">
        <v>0</v>
      </c>
    </row>
    <row r="189" spans="2:5" ht="17.25">
      <c r="B189" s="61" t="s">
        <v>124</v>
      </c>
      <c r="C189" s="61"/>
      <c r="D189" s="52">
        <v>0</v>
      </c>
      <c r="E189" s="53">
        <v>0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0</v>
      </c>
      <c r="E191" s="53">
        <v>0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62393946</v>
      </c>
    </row>
    <row r="230" spans="2:5" ht="17.25">
      <c r="B230" s="61" t="s">
        <v>124</v>
      </c>
      <c r="C230" s="61"/>
      <c r="D230" s="288"/>
      <c r="E230" s="53">
        <v>320086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320086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547</v>
      </c>
      <c r="C238" s="53">
        <v>163148487</v>
      </c>
      <c r="D238" s="52">
        <v>1</v>
      </c>
      <c r="E238" s="53">
        <v>163148</v>
      </c>
    </row>
    <row r="239" spans="2:5" ht="17.25">
      <c r="B239" s="47" t="s">
        <v>575</v>
      </c>
      <c r="C239" s="53">
        <v>163148487</v>
      </c>
      <c r="D239" s="52">
        <v>1</v>
      </c>
      <c r="E239" s="53">
        <v>163148</v>
      </c>
    </row>
    <row r="240" spans="2:5" ht="17.25">
      <c r="B240" s="47" t="s">
        <v>746</v>
      </c>
      <c r="C240" s="53">
        <v>163148487</v>
      </c>
      <c r="D240" s="52">
        <v>1</v>
      </c>
      <c r="E240" s="53">
        <v>163148</v>
      </c>
    </row>
    <row r="241" spans="2:5" ht="17.25">
      <c r="B241" s="47" t="s">
        <v>576</v>
      </c>
      <c r="C241" s="53">
        <v>34930130</v>
      </c>
      <c r="D241" s="52">
        <v>3</v>
      </c>
      <c r="E241" s="53">
        <v>104790</v>
      </c>
    </row>
    <row r="242" spans="2:5" ht="17.25">
      <c r="B242" s="47" t="s">
        <v>508</v>
      </c>
      <c r="C242" s="53">
        <v>28691827</v>
      </c>
      <c r="D242" s="52">
        <v>3</v>
      </c>
      <c r="E242" s="53">
        <v>86075</v>
      </c>
    </row>
    <row r="243" spans="2:5" ht="17.25">
      <c r="B243" s="47" t="s">
        <v>548</v>
      </c>
      <c r="C243" s="53">
        <v>31684785</v>
      </c>
      <c r="D243" s="52">
        <v>3</v>
      </c>
      <c r="E243" s="53">
        <v>95054</v>
      </c>
    </row>
    <row r="244" spans="2:5" ht="17.25">
      <c r="B244" s="47" t="s">
        <v>549</v>
      </c>
      <c r="C244" s="53">
        <v>128763357</v>
      </c>
      <c r="D244" s="52">
        <v>3</v>
      </c>
      <c r="E244" s="53">
        <v>386290</v>
      </c>
    </row>
    <row r="245" spans="2:5" ht="17.25">
      <c r="B245" s="47" t="s">
        <v>550</v>
      </c>
      <c r="C245" s="53">
        <v>128763357</v>
      </c>
      <c r="D245" s="52">
        <v>3</v>
      </c>
      <c r="E245" s="53">
        <v>386290</v>
      </c>
    </row>
    <row r="246" spans="2:5" ht="17.25">
      <c r="B246" s="47">
        <v>0</v>
      </c>
      <c r="C246" s="53">
        <v>0</v>
      </c>
      <c r="D246" s="52">
        <v>0</v>
      </c>
      <c r="E246" s="53">
        <v>0</v>
      </c>
    </row>
    <row r="247" spans="2:5" ht="17.25">
      <c r="B247" s="47">
        <v>0</v>
      </c>
      <c r="C247" s="53">
        <v>0</v>
      </c>
      <c r="D247" s="52">
        <v>0</v>
      </c>
      <c r="E247" s="53">
        <v>0</v>
      </c>
    </row>
    <row r="248" spans="2:5" ht="17.25">
      <c r="B248" s="47">
        <v>0</v>
      </c>
      <c r="C248" s="53">
        <v>0</v>
      </c>
      <c r="D248" s="52">
        <v>0</v>
      </c>
      <c r="E248" s="53">
        <v>0</v>
      </c>
    </row>
    <row r="249" spans="2:5" ht="17.25">
      <c r="B249" s="47">
        <v>0</v>
      </c>
      <c r="C249" s="53">
        <v>0</v>
      </c>
      <c r="D249" s="52">
        <v>0</v>
      </c>
      <c r="E249" s="53">
        <v>0</v>
      </c>
    </row>
    <row r="250" spans="2:5" ht="17.25">
      <c r="B250" s="47">
        <v>0</v>
      </c>
      <c r="C250" s="53">
        <v>0</v>
      </c>
      <c r="D250" s="52">
        <v>0</v>
      </c>
      <c r="E250" s="53">
        <v>0</v>
      </c>
    </row>
    <row r="251" spans="2:5" ht="17.25">
      <c r="B251" s="47">
        <v>0</v>
      </c>
      <c r="C251" s="53">
        <v>0</v>
      </c>
      <c r="D251" s="52">
        <v>0</v>
      </c>
      <c r="E251" s="53">
        <v>0</v>
      </c>
    </row>
    <row r="252" spans="2:5" ht="17.25">
      <c r="B252" s="47">
        <v>0</v>
      </c>
      <c r="C252" s="53">
        <v>0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1547943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1957781.844</v>
      </c>
    </row>
    <row r="276" spans="2:5" ht="17.25">
      <c r="B276" s="61" t="s">
        <v>130</v>
      </c>
      <c r="C276" s="61"/>
      <c r="D276" s="288"/>
      <c r="E276" s="53">
        <v>1957781</v>
      </c>
    </row>
    <row r="277" spans="2:5" ht="17.25">
      <c r="B277" s="61" t="s">
        <v>78</v>
      </c>
      <c r="C277" s="61"/>
      <c r="D277" s="288"/>
      <c r="E277" s="53">
        <v>978891</v>
      </c>
    </row>
    <row r="278" spans="2:5" ht="17.25">
      <c r="B278" s="61" t="s">
        <v>131</v>
      </c>
      <c r="C278" s="61"/>
      <c r="D278" s="288"/>
      <c r="E278" s="53">
        <v>4241860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320086</v>
      </c>
    </row>
    <row r="281" spans="2:5" ht="18" thickBot="1">
      <c r="B281" s="65" t="s">
        <v>134</v>
      </c>
      <c r="C281" s="65"/>
      <c r="D281" s="291"/>
      <c r="E281" s="56">
        <v>1547943</v>
      </c>
    </row>
    <row r="282" spans="2:5" ht="18" thickBot="1">
      <c r="B282" s="57" t="s">
        <v>135</v>
      </c>
      <c r="C282" s="58"/>
      <c r="D282" s="289"/>
      <c r="E282" s="60">
        <v>11004342.844000001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7">
    <tabColor rgb="FF92D050"/>
  </sheetPr>
  <dimension ref="B1:F282"/>
  <sheetViews>
    <sheetView workbookViewId="0">
      <selection sqref="A1:XFD1048576"/>
    </sheetView>
  </sheetViews>
  <sheetFormatPr defaultColWidth="9.140625" defaultRowHeight="12.75"/>
  <cols>
    <col min="1" max="1" width="1.42578125" style="1" customWidth="1"/>
    <col min="2" max="2" width="83.5703125" style="1" bestFit="1" customWidth="1"/>
    <col min="3" max="3" width="20.28515625" style="1" bestFit="1" customWidth="1"/>
    <col min="4" max="4" width="14" style="1" bestFit="1" customWidth="1"/>
    <col min="5" max="5" width="20.28515625" style="1" bestFit="1" customWidth="1"/>
    <col min="6" max="6" width="14.85546875" style="1" bestFit="1" customWidth="1"/>
    <col min="7" max="16384" width="9.140625" style="1"/>
  </cols>
  <sheetData>
    <row r="1" spans="2:5" ht="17.25">
      <c r="B1" s="43" t="s">
        <v>747</v>
      </c>
      <c r="C1" s="43"/>
      <c r="D1" s="44" t="s">
        <v>81</v>
      </c>
      <c r="E1" s="45" t="s">
        <v>82</v>
      </c>
    </row>
    <row r="2" spans="2:5" ht="17.25" customHeight="1">
      <c r="B2" s="46" t="s">
        <v>83</v>
      </c>
      <c r="C2" s="47">
        <v>172527074</v>
      </c>
      <c r="D2" s="48"/>
    </row>
    <row r="3" spans="2:5" ht="17.25" customHeight="1">
      <c r="B3" s="46"/>
      <c r="C3" s="46"/>
      <c r="D3" s="48"/>
      <c r="E3" s="48"/>
    </row>
    <row r="4" spans="2:5" ht="17.25">
      <c r="B4" s="49" t="s">
        <v>84</v>
      </c>
      <c r="C4" s="50"/>
      <c r="D4" s="28"/>
      <c r="E4" s="28"/>
    </row>
    <row r="5" spans="2:5" ht="17.25">
      <c r="B5" s="51" t="s">
        <v>85</v>
      </c>
      <c r="C5" s="51"/>
      <c r="D5" s="52">
        <v>0</v>
      </c>
      <c r="E5" s="53">
        <v>0</v>
      </c>
    </row>
    <row r="6" spans="2:5" ht="17.25">
      <c r="B6" s="51" t="s">
        <v>86</v>
      </c>
      <c r="C6" s="51"/>
      <c r="D6" s="52">
        <v>0</v>
      </c>
      <c r="E6" s="53">
        <v>0</v>
      </c>
    </row>
    <row r="7" spans="2:5" ht="17.25">
      <c r="B7" s="51" t="s">
        <v>87</v>
      </c>
      <c r="C7" s="51"/>
      <c r="D7" s="52">
        <v>0</v>
      </c>
      <c r="E7" s="53">
        <v>0</v>
      </c>
    </row>
    <row r="8" spans="2:5" ht="18" thickBot="1">
      <c r="B8" s="54" t="s">
        <v>88</v>
      </c>
      <c r="C8" s="54"/>
      <c r="D8" s="55">
        <v>12</v>
      </c>
      <c r="E8" s="56">
        <v>2070325</v>
      </c>
    </row>
    <row r="9" spans="2:5" ht="18" thickBot="1">
      <c r="B9" s="57" t="s">
        <v>89</v>
      </c>
      <c r="C9" s="58"/>
      <c r="D9" s="59">
        <v>12</v>
      </c>
      <c r="E9" s="60">
        <v>2070325</v>
      </c>
    </row>
    <row r="10" spans="2:5" ht="17.25">
      <c r="B10" s="61"/>
      <c r="C10" s="61"/>
      <c r="D10" s="52"/>
      <c r="E10" s="53"/>
    </row>
    <row r="11" spans="2:5" ht="17.25">
      <c r="B11" s="61"/>
      <c r="C11" s="61"/>
      <c r="D11" s="52"/>
      <c r="E11" s="53"/>
    </row>
    <row r="12" spans="2:5" ht="17.25">
      <c r="B12" s="62" t="s">
        <v>90</v>
      </c>
      <c r="C12" s="63"/>
      <c r="D12" s="282"/>
      <c r="E12" s="293"/>
    </row>
    <row r="13" spans="2:5" ht="17.25">
      <c r="B13" s="61" t="s">
        <v>91</v>
      </c>
      <c r="C13" s="61"/>
      <c r="D13" s="52">
        <v>0</v>
      </c>
      <c r="E13" s="53">
        <v>0</v>
      </c>
    </row>
    <row r="14" spans="2:5" ht="17.25">
      <c r="B14" s="61" t="s">
        <v>92</v>
      </c>
      <c r="C14" s="61"/>
      <c r="D14" s="52">
        <v>0</v>
      </c>
      <c r="E14" s="53">
        <v>0</v>
      </c>
    </row>
    <row r="15" spans="2:5" ht="17.25">
      <c r="B15" s="61" t="s">
        <v>93</v>
      </c>
      <c r="C15" s="61"/>
      <c r="D15" s="52">
        <v>0</v>
      </c>
      <c r="E15" s="53">
        <v>0</v>
      </c>
    </row>
    <row r="16" spans="2:5" ht="17.25">
      <c r="B16" s="61" t="s">
        <v>94</v>
      </c>
      <c r="C16" s="61"/>
      <c r="D16" s="52">
        <v>0</v>
      </c>
      <c r="E16" s="53">
        <v>0</v>
      </c>
    </row>
    <row r="17" spans="2:5" ht="17.25">
      <c r="B17" s="61" t="s">
        <v>95</v>
      </c>
      <c r="C17" s="61"/>
      <c r="D17" s="52">
        <v>0</v>
      </c>
      <c r="E17" s="53">
        <v>0</v>
      </c>
    </row>
    <row r="18" spans="2:5" ht="17.25">
      <c r="B18" s="61" t="s">
        <v>96</v>
      </c>
      <c r="C18" s="61"/>
      <c r="D18" s="52">
        <v>0</v>
      </c>
      <c r="E18" s="53">
        <v>0</v>
      </c>
    </row>
    <row r="19" spans="2:5" ht="17.25">
      <c r="B19" s="61" t="s">
        <v>97</v>
      </c>
      <c r="C19" s="61"/>
      <c r="D19" s="52">
        <v>0</v>
      </c>
      <c r="E19" s="53">
        <v>0</v>
      </c>
    </row>
    <row r="20" spans="2:5" ht="17.25">
      <c r="B20" s="61" t="s">
        <v>98</v>
      </c>
      <c r="C20" s="61"/>
      <c r="D20" s="52">
        <v>0</v>
      </c>
      <c r="E20" s="53">
        <v>0</v>
      </c>
    </row>
    <row r="21" spans="2:5" ht="17.25">
      <c r="B21" s="61" t="s">
        <v>99</v>
      </c>
      <c r="C21" s="61"/>
      <c r="D21" s="52">
        <v>0</v>
      </c>
      <c r="E21" s="53">
        <v>0</v>
      </c>
    </row>
    <row r="22" spans="2:5" ht="17.25">
      <c r="B22" s="61" t="s">
        <v>100</v>
      </c>
      <c r="C22" s="61"/>
      <c r="D22" s="52">
        <v>0</v>
      </c>
      <c r="E22" s="53">
        <v>0</v>
      </c>
    </row>
    <row r="23" spans="2:5" ht="17.25">
      <c r="B23" s="61" t="s">
        <v>101</v>
      </c>
      <c r="C23" s="61"/>
      <c r="D23" s="52">
        <v>0</v>
      </c>
      <c r="E23" s="53">
        <v>0</v>
      </c>
    </row>
    <row r="24" spans="2:5" ht="17.25">
      <c r="B24" s="61" t="s">
        <v>102</v>
      </c>
      <c r="C24" s="61"/>
      <c r="D24" s="52">
        <v>0</v>
      </c>
      <c r="E24" s="53">
        <v>0</v>
      </c>
    </row>
    <row r="25" spans="2:5" ht="17.25">
      <c r="B25" s="61" t="s">
        <v>103</v>
      </c>
      <c r="C25" s="61"/>
      <c r="D25" s="52">
        <v>11.989000000000001</v>
      </c>
      <c r="E25" s="53">
        <v>2068427</v>
      </c>
    </row>
    <row r="26" spans="2:5" ht="18" thickBot="1">
      <c r="B26" s="65" t="s">
        <v>104</v>
      </c>
      <c r="C26" s="66">
        <v>0</v>
      </c>
      <c r="D26" s="55">
        <v>0</v>
      </c>
      <c r="E26" s="56">
        <v>0</v>
      </c>
    </row>
    <row r="27" spans="2:5" ht="17.25">
      <c r="B27" s="61" t="s">
        <v>105</v>
      </c>
      <c r="C27" s="61"/>
      <c r="D27" s="52">
        <v>11.989000000000001</v>
      </c>
      <c r="E27" s="53">
        <v>2068427</v>
      </c>
    </row>
    <row r="28" spans="2:5" ht="18" thickBot="1">
      <c r="B28" s="65"/>
      <c r="C28" s="65"/>
      <c r="D28" s="283"/>
      <c r="E28" s="294"/>
    </row>
    <row r="29" spans="2:5" ht="17.25">
      <c r="B29" s="61" t="s">
        <v>106</v>
      </c>
      <c r="C29" s="61"/>
      <c r="D29" s="52">
        <v>0</v>
      </c>
      <c r="E29" s="53">
        <v>0</v>
      </c>
    </row>
    <row r="30" spans="2:5" ht="18" thickBot="1">
      <c r="B30" s="61"/>
      <c r="C30" s="61"/>
      <c r="D30" s="284"/>
      <c r="E30" s="295"/>
    </row>
    <row r="31" spans="2:5" ht="18" thickBot="1">
      <c r="B31" s="57" t="s">
        <v>107</v>
      </c>
      <c r="C31" s="58"/>
      <c r="D31" s="59">
        <v>11.989000000000001</v>
      </c>
      <c r="E31" s="60">
        <v>2068427</v>
      </c>
    </row>
    <row r="32" spans="2:5" ht="17.25">
      <c r="B32" s="67"/>
      <c r="C32" s="67"/>
      <c r="D32" s="285"/>
      <c r="E32" s="296"/>
    </row>
    <row r="33" spans="2:6" ht="17.25">
      <c r="B33" s="67"/>
      <c r="C33" s="67"/>
      <c r="D33" s="285"/>
      <c r="E33" s="296"/>
    </row>
    <row r="34" spans="2:6" ht="17.25">
      <c r="D34" s="284"/>
      <c r="E34" s="295"/>
    </row>
    <row r="35" spans="2:6" ht="17.25">
      <c r="B35" s="68" t="s">
        <v>108</v>
      </c>
      <c r="C35" s="68"/>
      <c r="D35" s="286"/>
      <c r="E35" s="297"/>
      <c r="F35" s="68"/>
    </row>
    <row r="36" spans="2:6" ht="17.25">
      <c r="B36" s="69" t="s">
        <v>577</v>
      </c>
      <c r="C36" s="69"/>
      <c r="D36" s="287" t="s">
        <v>109</v>
      </c>
      <c r="E36" s="71">
        <v>135888011</v>
      </c>
    </row>
    <row r="37" spans="2:6" ht="17.25">
      <c r="B37" s="61" t="s">
        <v>110</v>
      </c>
      <c r="C37" s="61"/>
      <c r="D37" s="52">
        <v>25</v>
      </c>
      <c r="E37" s="53">
        <v>3397200</v>
      </c>
    </row>
    <row r="38" spans="2:6" ht="17.25">
      <c r="B38" s="61" t="s">
        <v>111</v>
      </c>
      <c r="C38" s="61"/>
      <c r="D38" s="52">
        <v>0.5</v>
      </c>
      <c r="E38" s="53">
        <v>67944</v>
      </c>
    </row>
    <row r="39" spans="2:6" ht="17.25">
      <c r="B39" s="61" t="s">
        <v>111</v>
      </c>
      <c r="C39" s="61"/>
      <c r="D39" s="52">
        <v>0</v>
      </c>
      <c r="E39" s="53">
        <v>0</v>
      </c>
    </row>
    <row r="40" spans="2:6" ht="17.25">
      <c r="B40" s="61" t="s">
        <v>111</v>
      </c>
      <c r="C40" s="61"/>
      <c r="D40" s="52">
        <v>0</v>
      </c>
      <c r="E40" s="53">
        <v>0</v>
      </c>
    </row>
    <row r="41" spans="2:6" ht="17.25">
      <c r="B41" s="61" t="s">
        <v>112</v>
      </c>
      <c r="C41" s="61"/>
      <c r="D41" s="52">
        <v>0</v>
      </c>
      <c r="E41" s="53">
        <v>0</v>
      </c>
    </row>
    <row r="42" spans="2:6" ht="17.25">
      <c r="B42" s="61" t="s">
        <v>113</v>
      </c>
      <c r="C42" s="61"/>
      <c r="D42" s="52">
        <v>0</v>
      </c>
      <c r="E42" s="53">
        <v>0</v>
      </c>
    </row>
    <row r="43" spans="2:6" ht="17.25">
      <c r="B43" s="61" t="s">
        <v>114</v>
      </c>
      <c r="C43" s="61"/>
      <c r="D43" s="52">
        <v>1</v>
      </c>
      <c r="E43" s="53">
        <v>135888</v>
      </c>
    </row>
    <row r="44" spans="2:6" ht="18" thickBot="1">
      <c r="B44" s="65" t="s">
        <v>115</v>
      </c>
      <c r="C44" s="65"/>
      <c r="D44" s="55">
        <v>0</v>
      </c>
      <c r="E44" s="56">
        <v>0</v>
      </c>
    </row>
    <row r="45" spans="2:6" ht="17.25">
      <c r="B45" s="61" t="s">
        <v>80</v>
      </c>
      <c r="C45" s="61"/>
      <c r="D45" s="52">
        <v>26.5</v>
      </c>
      <c r="E45" s="53">
        <v>3601032</v>
      </c>
    </row>
    <row r="46" spans="2:6" ht="17.25">
      <c r="B46" s="61"/>
      <c r="C46" s="61"/>
      <c r="D46" s="284"/>
      <c r="E46" s="295"/>
    </row>
    <row r="47" spans="2:6" ht="17.25">
      <c r="B47" s="69" t="s">
        <v>584</v>
      </c>
      <c r="C47" s="69"/>
      <c r="D47" s="287" t="s">
        <v>109</v>
      </c>
      <c r="E47" s="71">
        <v>0</v>
      </c>
    </row>
    <row r="48" spans="2:6" ht="17.25">
      <c r="B48" s="61" t="s">
        <v>110</v>
      </c>
      <c r="C48" s="61"/>
      <c r="D48" s="52">
        <v>0</v>
      </c>
      <c r="E48" s="53">
        <v>0</v>
      </c>
    </row>
    <row r="49" spans="2:5" ht="17.25">
      <c r="B49" s="61" t="s">
        <v>111</v>
      </c>
      <c r="C49" s="61"/>
      <c r="D49" s="52">
        <v>0</v>
      </c>
      <c r="E49" s="53">
        <v>0</v>
      </c>
    </row>
    <row r="50" spans="2:5" ht="17.25">
      <c r="B50" s="61" t="s">
        <v>111</v>
      </c>
      <c r="C50" s="61"/>
      <c r="D50" s="52">
        <v>0</v>
      </c>
      <c r="E50" s="53">
        <v>0</v>
      </c>
    </row>
    <row r="51" spans="2:5" ht="17.25">
      <c r="B51" s="61" t="s">
        <v>111</v>
      </c>
      <c r="C51" s="61"/>
      <c r="D51" s="52">
        <v>0</v>
      </c>
      <c r="E51" s="53">
        <v>0</v>
      </c>
    </row>
    <row r="52" spans="2:5" ht="17.25">
      <c r="B52" s="61" t="s">
        <v>112</v>
      </c>
      <c r="C52" s="61"/>
      <c r="D52" s="52">
        <v>0</v>
      </c>
      <c r="E52" s="53">
        <v>0</v>
      </c>
    </row>
    <row r="53" spans="2:5" ht="17.25">
      <c r="B53" s="61" t="s">
        <v>113</v>
      </c>
      <c r="C53" s="61"/>
      <c r="D53" s="52">
        <v>0</v>
      </c>
      <c r="E53" s="53">
        <v>0</v>
      </c>
    </row>
    <row r="54" spans="2:5" ht="17.25">
      <c r="B54" s="72" t="s">
        <v>114</v>
      </c>
      <c r="C54" s="72"/>
      <c r="D54" s="52">
        <v>0</v>
      </c>
      <c r="E54" s="53">
        <v>0</v>
      </c>
    </row>
    <row r="55" spans="2:5" ht="18" thickBot="1">
      <c r="B55" s="73" t="s">
        <v>115</v>
      </c>
      <c r="C55" s="73"/>
      <c r="D55" s="55">
        <v>0</v>
      </c>
      <c r="E55" s="56">
        <v>0</v>
      </c>
    </row>
    <row r="56" spans="2:5" ht="17.25">
      <c r="B56" s="72" t="s">
        <v>80</v>
      </c>
      <c r="C56" s="72"/>
      <c r="D56" s="52">
        <v>0</v>
      </c>
      <c r="E56" s="53">
        <v>0</v>
      </c>
    </row>
    <row r="57" spans="2:5" ht="17.25">
      <c r="B57" s="61"/>
      <c r="C57" s="61"/>
      <c r="D57" s="288"/>
      <c r="E57" s="298"/>
    </row>
    <row r="58" spans="2:5" ht="17.25">
      <c r="B58" s="69" t="s">
        <v>584</v>
      </c>
      <c r="C58" s="69"/>
      <c r="D58" s="287" t="s">
        <v>109</v>
      </c>
      <c r="E58" s="71">
        <v>0</v>
      </c>
    </row>
    <row r="59" spans="2:5" ht="17.25">
      <c r="B59" s="61" t="s">
        <v>110</v>
      </c>
      <c r="C59" s="61"/>
      <c r="D59" s="52">
        <v>0</v>
      </c>
      <c r="E59" s="53">
        <v>0</v>
      </c>
    </row>
    <row r="60" spans="2:5" ht="17.25">
      <c r="B60" s="61" t="s">
        <v>111</v>
      </c>
      <c r="C60" s="61"/>
      <c r="D60" s="52">
        <v>0</v>
      </c>
      <c r="E60" s="53">
        <v>0</v>
      </c>
    </row>
    <row r="61" spans="2:5" ht="17.25">
      <c r="B61" s="61" t="s">
        <v>111</v>
      </c>
      <c r="C61" s="61"/>
      <c r="D61" s="52">
        <v>0</v>
      </c>
      <c r="E61" s="53">
        <v>0</v>
      </c>
    </row>
    <row r="62" spans="2:5" ht="17.25">
      <c r="B62" s="61" t="s">
        <v>111</v>
      </c>
      <c r="C62" s="61"/>
      <c r="D62" s="52">
        <v>0</v>
      </c>
      <c r="E62" s="53">
        <v>0</v>
      </c>
    </row>
    <row r="63" spans="2:5" ht="17.25">
      <c r="B63" s="61" t="s">
        <v>112</v>
      </c>
      <c r="C63" s="61"/>
      <c r="D63" s="52">
        <v>0</v>
      </c>
      <c r="E63" s="53">
        <v>0</v>
      </c>
    </row>
    <row r="64" spans="2:5" ht="17.25">
      <c r="B64" s="61" t="s">
        <v>113</v>
      </c>
      <c r="C64" s="61"/>
      <c r="D64" s="52">
        <v>0</v>
      </c>
      <c r="E64" s="53">
        <v>0</v>
      </c>
    </row>
    <row r="65" spans="2:5" ht="17.25">
      <c r="B65" s="61" t="s">
        <v>114</v>
      </c>
      <c r="C65" s="61"/>
      <c r="D65" s="52">
        <v>0</v>
      </c>
      <c r="E65" s="53">
        <v>0</v>
      </c>
    </row>
    <row r="66" spans="2:5" ht="18" thickBot="1">
      <c r="B66" s="65" t="s">
        <v>115</v>
      </c>
      <c r="C66" s="65"/>
      <c r="D66" s="55">
        <v>0</v>
      </c>
      <c r="E66" s="56">
        <v>0</v>
      </c>
    </row>
    <row r="67" spans="2:5" ht="17.25">
      <c r="B67" s="61" t="s">
        <v>80</v>
      </c>
      <c r="C67" s="61"/>
      <c r="D67" s="52">
        <v>0</v>
      </c>
      <c r="E67" s="53">
        <v>0</v>
      </c>
    </row>
    <row r="68" spans="2:5" ht="17.25">
      <c r="B68" s="61"/>
      <c r="C68" s="61"/>
      <c r="D68" s="284"/>
      <c r="E68" s="295"/>
    </row>
    <row r="69" spans="2:5" ht="17.25">
      <c r="B69" s="69" t="s">
        <v>584</v>
      </c>
      <c r="C69" s="69"/>
      <c r="D69" s="287" t="s">
        <v>109</v>
      </c>
      <c r="E69" s="71">
        <v>0</v>
      </c>
    </row>
    <row r="70" spans="2:5" ht="17.25">
      <c r="B70" s="61" t="s">
        <v>110</v>
      </c>
      <c r="C70" s="61"/>
      <c r="D70" s="52">
        <v>0</v>
      </c>
      <c r="E70" s="53">
        <v>0</v>
      </c>
    </row>
    <row r="71" spans="2:5" ht="17.25">
      <c r="B71" s="61" t="s">
        <v>111</v>
      </c>
      <c r="C71" s="61"/>
      <c r="D71" s="52">
        <v>0</v>
      </c>
      <c r="E71" s="53">
        <v>0</v>
      </c>
    </row>
    <row r="72" spans="2:5" ht="17.25">
      <c r="B72" s="61" t="s">
        <v>111</v>
      </c>
      <c r="C72" s="61"/>
      <c r="D72" s="52">
        <v>0</v>
      </c>
      <c r="E72" s="53">
        <v>0</v>
      </c>
    </row>
    <row r="73" spans="2:5" ht="17.25">
      <c r="B73" s="61" t="s">
        <v>111</v>
      </c>
      <c r="C73" s="61"/>
      <c r="D73" s="52">
        <v>0</v>
      </c>
      <c r="E73" s="53">
        <v>0</v>
      </c>
    </row>
    <row r="74" spans="2:5" ht="17.25">
      <c r="B74" s="61" t="s">
        <v>112</v>
      </c>
      <c r="C74" s="61"/>
      <c r="D74" s="52">
        <v>0</v>
      </c>
      <c r="E74" s="53">
        <v>0</v>
      </c>
    </row>
    <row r="75" spans="2:5" ht="17.25">
      <c r="B75" s="61" t="s">
        <v>113</v>
      </c>
      <c r="C75" s="61"/>
      <c r="D75" s="52">
        <v>0</v>
      </c>
      <c r="E75" s="53">
        <v>0</v>
      </c>
    </row>
    <row r="76" spans="2:5" ht="17.25">
      <c r="B76" s="61" t="s">
        <v>114</v>
      </c>
      <c r="C76" s="61"/>
      <c r="D76" s="52">
        <v>0</v>
      </c>
      <c r="E76" s="53">
        <v>0</v>
      </c>
    </row>
    <row r="77" spans="2:5" ht="18" thickBot="1">
      <c r="B77" s="65" t="s">
        <v>115</v>
      </c>
      <c r="C77" s="65"/>
      <c r="D77" s="55">
        <v>0</v>
      </c>
      <c r="E77" s="56">
        <v>0</v>
      </c>
    </row>
    <row r="78" spans="2:5" ht="17.25">
      <c r="B78" s="61" t="s">
        <v>80</v>
      </c>
      <c r="C78" s="61"/>
      <c r="D78" s="52">
        <v>0</v>
      </c>
      <c r="E78" s="53">
        <v>0</v>
      </c>
    </row>
    <row r="79" spans="2:5" ht="17.25">
      <c r="B79" s="61"/>
      <c r="C79" s="61"/>
      <c r="D79" s="284"/>
      <c r="E79" s="295"/>
    </row>
    <row r="80" spans="2:5" ht="17.25">
      <c r="B80" s="69" t="s">
        <v>584</v>
      </c>
      <c r="C80" s="69"/>
      <c r="D80" s="287" t="s">
        <v>109</v>
      </c>
      <c r="E80" s="71">
        <v>0</v>
      </c>
    </row>
    <row r="81" spans="2:5" ht="17.25">
      <c r="B81" s="61" t="s">
        <v>110</v>
      </c>
      <c r="C81" s="61"/>
      <c r="D81" s="52">
        <v>0</v>
      </c>
      <c r="E81" s="53">
        <v>0</v>
      </c>
    </row>
    <row r="82" spans="2:5" ht="17.25">
      <c r="B82" s="61" t="s">
        <v>111</v>
      </c>
      <c r="C82" s="61"/>
      <c r="D82" s="52">
        <v>0</v>
      </c>
      <c r="E82" s="53">
        <v>0</v>
      </c>
    </row>
    <row r="83" spans="2:5" ht="17.25">
      <c r="B83" s="61" t="s">
        <v>111</v>
      </c>
      <c r="C83" s="61"/>
      <c r="D83" s="52">
        <v>0</v>
      </c>
      <c r="E83" s="53">
        <v>0</v>
      </c>
    </row>
    <row r="84" spans="2:5" ht="17.25">
      <c r="B84" s="61" t="s">
        <v>111</v>
      </c>
      <c r="C84" s="61"/>
      <c r="D84" s="52">
        <v>0</v>
      </c>
      <c r="E84" s="53">
        <v>0</v>
      </c>
    </row>
    <row r="85" spans="2:5" ht="17.25">
      <c r="B85" s="61" t="s">
        <v>112</v>
      </c>
      <c r="C85" s="61"/>
      <c r="D85" s="52">
        <v>0</v>
      </c>
      <c r="E85" s="53">
        <v>0</v>
      </c>
    </row>
    <row r="86" spans="2:5" ht="17.25">
      <c r="B86" s="61" t="s">
        <v>113</v>
      </c>
      <c r="C86" s="61"/>
      <c r="D86" s="52">
        <v>0</v>
      </c>
      <c r="E86" s="53">
        <v>0</v>
      </c>
    </row>
    <row r="87" spans="2:5" ht="17.25">
      <c r="B87" s="61" t="s">
        <v>114</v>
      </c>
      <c r="C87" s="61"/>
      <c r="D87" s="52">
        <v>0</v>
      </c>
      <c r="E87" s="53">
        <v>0</v>
      </c>
    </row>
    <row r="88" spans="2:5" ht="18" thickBot="1">
      <c r="B88" s="65" t="s">
        <v>115</v>
      </c>
      <c r="C88" s="65"/>
      <c r="D88" s="55">
        <v>0</v>
      </c>
      <c r="E88" s="56">
        <v>0</v>
      </c>
    </row>
    <row r="89" spans="2:5" ht="17.25">
      <c r="B89" s="61" t="s">
        <v>80</v>
      </c>
      <c r="C89" s="61"/>
      <c r="D89" s="52">
        <v>0</v>
      </c>
      <c r="E89" s="53">
        <v>0</v>
      </c>
    </row>
    <row r="90" spans="2:5" ht="17.25">
      <c r="B90" s="61"/>
      <c r="C90" s="61"/>
      <c r="D90" s="288"/>
      <c r="E90" s="298"/>
    </row>
    <row r="91" spans="2:5" ht="17.25">
      <c r="B91" s="69" t="s">
        <v>693</v>
      </c>
      <c r="C91" s="69"/>
      <c r="D91" s="287" t="s">
        <v>109</v>
      </c>
      <c r="E91" s="71">
        <v>36639063</v>
      </c>
    </row>
    <row r="92" spans="2:5" ht="17.25">
      <c r="B92" s="61" t="s">
        <v>110</v>
      </c>
      <c r="C92" s="61"/>
      <c r="D92" s="52">
        <v>25</v>
      </c>
      <c r="E92" s="53">
        <v>915977</v>
      </c>
    </row>
    <row r="93" spans="2:5" ht="17.25">
      <c r="B93" s="61" t="s">
        <v>111</v>
      </c>
      <c r="C93" s="61"/>
      <c r="D93" s="52">
        <v>0.5</v>
      </c>
      <c r="E93" s="53">
        <v>18320</v>
      </c>
    </row>
    <row r="94" spans="2:5" ht="17.25">
      <c r="B94" s="61" t="s">
        <v>111</v>
      </c>
      <c r="C94" s="61"/>
      <c r="D94" s="52">
        <v>0</v>
      </c>
      <c r="E94" s="53">
        <v>0</v>
      </c>
    </row>
    <row r="95" spans="2:5" ht="17.25">
      <c r="B95" s="61" t="s">
        <v>111</v>
      </c>
      <c r="C95" s="61"/>
      <c r="D95" s="52">
        <v>0</v>
      </c>
      <c r="E95" s="53">
        <v>0</v>
      </c>
    </row>
    <row r="96" spans="2:5" ht="17.25">
      <c r="B96" s="61" t="s">
        <v>112</v>
      </c>
      <c r="C96" s="61"/>
      <c r="D96" s="52">
        <v>0</v>
      </c>
      <c r="E96" s="53">
        <v>0</v>
      </c>
    </row>
    <row r="97" spans="2:5" ht="17.25">
      <c r="B97" s="61" t="s">
        <v>113</v>
      </c>
      <c r="C97" s="61"/>
      <c r="D97" s="52">
        <v>0</v>
      </c>
      <c r="E97" s="53">
        <v>0</v>
      </c>
    </row>
    <row r="98" spans="2:5" ht="17.25">
      <c r="B98" s="61" t="s">
        <v>114</v>
      </c>
      <c r="C98" s="61"/>
      <c r="D98" s="52">
        <v>1</v>
      </c>
      <c r="E98" s="53">
        <v>36639</v>
      </c>
    </row>
    <row r="99" spans="2:5" ht="18" thickBot="1">
      <c r="B99" s="65" t="s">
        <v>115</v>
      </c>
      <c r="C99" s="65"/>
      <c r="D99" s="55">
        <v>0</v>
      </c>
      <c r="E99" s="56">
        <v>0</v>
      </c>
    </row>
    <row r="100" spans="2:5" ht="17.25">
      <c r="B100" s="61" t="s">
        <v>80</v>
      </c>
      <c r="C100" s="61"/>
      <c r="D100" s="52">
        <v>26.5</v>
      </c>
      <c r="E100" s="53">
        <v>970936</v>
      </c>
    </row>
    <row r="101" spans="2:5" ht="17.25">
      <c r="B101" s="61"/>
      <c r="C101" s="61"/>
      <c r="D101" s="284"/>
      <c r="E101" s="295"/>
    </row>
    <row r="102" spans="2:5" ht="17.25">
      <c r="B102" s="69" t="s">
        <v>116</v>
      </c>
      <c r="C102" s="69"/>
      <c r="D102" s="287" t="s">
        <v>109</v>
      </c>
      <c r="E102" s="71">
        <v>0</v>
      </c>
    </row>
    <row r="103" spans="2:5" ht="17.25">
      <c r="B103" s="61" t="s">
        <v>110</v>
      </c>
      <c r="C103" s="61"/>
      <c r="D103" s="52">
        <v>0</v>
      </c>
      <c r="E103" s="53">
        <v>0</v>
      </c>
    </row>
    <row r="104" spans="2:5" ht="17.25">
      <c r="B104" s="61" t="s">
        <v>111</v>
      </c>
      <c r="C104" s="61"/>
      <c r="D104" s="52">
        <v>0</v>
      </c>
      <c r="E104" s="53">
        <v>0</v>
      </c>
    </row>
    <row r="105" spans="2:5" ht="17.25">
      <c r="B105" s="61" t="s">
        <v>111</v>
      </c>
      <c r="C105" s="61"/>
      <c r="D105" s="52">
        <v>0</v>
      </c>
      <c r="E105" s="53">
        <v>0</v>
      </c>
    </row>
    <row r="106" spans="2:5" ht="17.25">
      <c r="B106" s="61" t="s">
        <v>111</v>
      </c>
      <c r="C106" s="61"/>
      <c r="D106" s="52">
        <v>0</v>
      </c>
      <c r="E106" s="53">
        <v>0</v>
      </c>
    </row>
    <row r="107" spans="2:5" ht="17.25">
      <c r="B107" s="61" t="s">
        <v>112</v>
      </c>
      <c r="C107" s="61"/>
      <c r="D107" s="52">
        <v>0</v>
      </c>
      <c r="E107" s="53">
        <v>0</v>
      </c>
    </row>
    <row r="108" spans="2:5" ht="17.25">
      <c r="B108" s="61" t="s">
        <v>113</v>
      </c>
      <c r="C108" s="61"/>
      <c r="D108" s="52">
        <v>0</v>
      </c>
      <c r="E108" s="53">
        <v>0</v>
      </c>
    </row>
    <row r="109" spans="2:5" ht="17.25">
      <c r="B109" s="61" t="s">
        <v>114</v>
      </c>
      <c r="C109" s="61"/>
      <c r="D109" s="52">
        <v>0</v>
      </c>
      <c r="E109" s="53">
        <v>0</v>
      </c>
    </row>
    <row r="110" spans="2:5" ht="18" thickBot="1">
      <c r="B110" s="65" t="s">
        <v>115</v>
      </c>
      <c r="C110" s="65"/>
      <c r="D110" s="55">
        <v>0</v>
      </c>
      <c r="E110" s="56">
        <v>0</v>
      </c>
    </row>
    <row r="111" spans="2:5" ht="17.25">
      <c r="B111" s="61" t="s">
        <v>80</v>
      </c>
      <c r="C111" s="61"/>
      <c r="D111" s="52">
        <v>0</v>
      </c>
      <c r="E111" s="53">
        <v>0</v>
      </c>
    </row>
    <row r="112" spans="2:5" ht="17.25">
      <c r="B112" s="61"/>
      <c r="C112" s="61"/>
      <c r="D112" s="284"/>
      <c r="E112" s="295"/>
    </row>
    <row r="113" spans="2:5" ht="17.25">
      <c r="B113" s="69" t="s">
        <v>116</v>
      </c>
      <c r="C113" s="69"/>
      <c r="D113" s="287" t="s">
        <v>109</v>
      </c>
      <c r="E113" s="71">
        <v>0</v>
      </c>
    </row>
    <row r="114" spans="2:5" ht="17.25">
      <c r="B114" s="61" t="s">
        <v>110</v>
      </c>
      <c r="C114" s="61"/>
      <c r="D114" s="52">
        <v>0</v>
      </c>
      <c r="E114" s="53">
        <v>0</v>
      </c>
    </row>
    <row r="115" spans="2:5" ht="17.25">
      <c r="B115" s="61" t="s">
        <v>111</v>
      </c>
      <c r="C115" s="61"/>
      <c r="D115" s="52">
        <v>0</v>
      </c>
      <c r="E115" s="53">
        <v>0</v>
      </c>
    </row>
    <row r="116" spans="2:5" ht="17.25">
      <c r="B116" s="61" t="s">
        <v>111</v>
      </c>
      <c r="C116" s="61"/>
      <c r="D116" s="52">
        <v>0</v>
      </c>
      <c r="E116" s="53">
        <v>0</v>
      </c>
    </row>
    <row r="117" spans="2:5" ht="17.25">
      <c r="B117" s="61" t="s">
        <v>111</v>
      </c>
      <c r="C117" s="61"/>
      <c r="D117" s="52">
        <v>0</v>
      </c>
      <c r="E117" s="53">
        <v>0</v>
      </c>
    </row>
    <row r="118" spans="2:5" ht="17.25">
      <c r="B118" s="61" t="s">
        <v>112</v>
      </c>
      <c r="C118" s="61"/>
      <c r="D118" s="52">
        <v>0</v>
      </c>
      <c r="E118" s="53">
        <v>0</v>
      </c>
    </row>
    <row r="119" spans="2:5" ht="17.25">
      <c r="B119" s="61" t="s">
        <v>113</v>
      </c>
      <c r="C119" s="61"/>
      <c r="D119" s="52">
        <v>0</v>
      </c>
      <c r="E119" s="53">
        <v>0</v>
      </c>
    </row>
    <row r="120" spans="2:5" ht="17.25">
      <c r="B120" s="61" t="s">
        <v>114</v>
      </c>
      <c r="C120" s="61"/>
      <c r="D120" s="52">
        <v>0</v>
      </c>
      <c r="E120" s="53">
        <v>0</v>
      </c>
    </row>
    <row r="121" spans="2:5" ht="18" thickBot="1">
      <c r="B121" s="65" t="s">
        <v>115</v>
      </c>
      <c r="C121" s="65"/>
      <c r="D121" s="55">
        <v>0</v>
      </c>
      <c r="E121" s="56">
        <v>0</v>
      </c>
    </row>
    <row r="122" spans="2:5" ht="17.25">
      <c r="B122" s="61" t="s">
        <v>80</v>
      </c>
      <c r="C122" s="61"/>
      <c r="D122" s="52">
        <v>0</v>
      </c>
      <c r="E122" s="53">
        <v>0</v>
      </c>
    </row>
    <row r="123" spans="2:5" ht="17.25">
      <c r="B123" s="61"/>
      <c r="C123" s="61"/>
      <c r="D123" s="288"/>
      <c r="E123" s="298"/>
    </row>
    <row r="124" spans="2:5" ht="17.25">
      <c r="B124" s="69" t="s">
        <v>116</v>
      </c>
      <c r="C124" s="69"/>
      <c r="D124" s="287" t="s">
        <v>109</v>
      </c>
      <c r="E124" s="71">
        <v>0</v>
      </c>
    </row>
    <row r="125" spans="2:5" ht="17.25">
      <c r="B125" s="61" t="s">
        <v>110</v>
      </c>
      <c r="C125" s="61"/>
      <c r="D125" s="52">
        <v>0</v>
      </c>
      <c r="E125" s="53">
        <v>0</v>
      </c>
    </row>
    <row r="126" spans="2:5" ht="17.25">
      <c r="B126" s="61" t="s">
        <v>111</v>
      </c>
      <c r="C126" s="61"/>
      <c r="D126" s="52">
        <v>0</v>
      </c>
      <c r="E126" s="53">
        <v>0</v>
      </c>
    </row>
    <row r="127" spans="2:5" ht="17.25">
      <c r="B127" s="61" t="s">
        <v>111</v>
      </c>
      <c r="C127" s="61"/>
      <c r="D127" s="52">
        <v>0</v>
      </c>
      <c r="E127" s="53">
        <v>0</v>
      </c>
    </row>
    <row r="128" spans="2:5" ht="17.25">
      <c r="B128" s="61" t="s">
        <v>111</v>
      </c>
      <c r="C128" s="61"/>
      <c r="D128" s="52">
        <v>0</v>
      </c>
      <c r="E128" s="53">
        <v>0</v>
      </c>
    </row>
    <row r="129" spans="2:5" ht="17.25">
      <c r="B129" s="61" t="s">
        <v>112</v>
      </c>
      <c r="C129" s="61"/>
      <c r="D129" s="52">
        <v>0</v>
      </c>
      <c r="E129" s="53">
        <v>0</v>
      </c>
    </row>
    <row r="130" spans="2:5" ht="17.25">
      <c r="B130" s="61" t="s">
        <v>113</v>
      </c>
      <c r="C130" s="61"/>
      <c r="D130" s="52">
        <v>0</v>
      </c>
      <c r="E130" s="53">
        <v>0</v>
      </c>
    </row>
    <row r="131" spans="2:5" ht="17.25">
      <c r="B131" s="61" t="s">
        <v>114</v>
      </c>
      <c r="C131" s="61"/>
      <c r="D131" s="52">
        <v>0</v>
      </c>
      <c r="E131" s="53">
        <v>0</v>
      </c>
    </row>
    <row r="132" spans="2:5" ht="18" thickBot="1">
      <c r="B132" s="65" t="s">
        <v>115</v>
      </c>
      <c r="C132" s="65"/>
      <c r="D132" s="55">
        <v>0</v>
      </c>
      <c r="E132" s="56">
        <v>0</v>
      </c>
    </row>
    <row r="133" spans="2:5" ht="17.25">
      <c r="B133" s="61" t="s">
        <v>80</v>
      </c>
      <c r="C133" s="61"/>
      <c r="D133" s="52">
        <v>0</v>
      </c>
      <c r="E133" s="53">
        <v>0</v>
      </c>
    </row>
    <row r="134" spans="2:5" ht="17.25">
      <c r="B134" s="61"/>
      <c r="C134" s="61"/>
      <c r="D134" s="52"/>
      <c r="E134" s="53"/>
    </row>
    <row r="135" spans="2:5" ht="17.25">
      <c r="B135" s="95" t="s">
        <v>117</v>
      </c>
      <c r="C135" s="69"/>
      <c r="D135" s="287" t="s">
        <v>109</v>
      </c>
      <c r="E135" s="71">
        <v>172527074</v>
      </c>
    </row>
    <row r="136" spans="2:5" ht="17.25">
      <c r="B136" s="61" t="s">
        <v>110</v>
      </c>
      <c r="C136" s="61"/>
      <c r="D136" s="52">
        <v>50</v>
      </c>
      <c r="E136" s="53">
        <v>4313177</v>
      </c>
    </row>
    <row r="137" spans="2:5" ht="17.25">
      <c r="B137" s="61" t="s">
        <v>111</v>
      </c>
      <c r="C137" s="61"/>
      <c r="D137" s="52">
        <v>1</v>
      </c>
      <c r="E137" s="53">
        <v>86264</v>
      </c>
    </row>
    <row r="138" spans="2:5" ht="17.25">
      <c r="B138" s="61" t="s">
        <v>111</v>
      </c>
      <c r="C138" s="61"/>
      <c r="D138" s="52">
        <v>0</v>
      </c>
      <c r="E138" s="53">
        <v>0</v>
      </c>
    </row>
    <row r="139" spans="2:5" ht="17.25">
      <c r="B139" s="61" t="s">
        <v>111</v>
      </c>
      <c r="C139" s="61"/>
      <c r="D139" s="52">
        <v>0</v>
      </c>
      <c r="E139" s="53">
        <v>0</v>
      </c>
    </row>
    <row r="140" spans="2:5" ht="18" customHeight="1">
      <c r="B140" s="61" t="s">
        <v>112</v>
      </c>
      <c r="C140" s="61"/>
      <c r="D140" s="52">
        <v>0</v>
      </c>
      <c r="E140" s="53">
        <v>0</v>
      </c>
    </row>
    <row r="141" spans="2:5" ht="18" customHeight="1">
      <c r="B141" s="61" t="s">
        <v>113</v>
      </c>
      <c r="C141" s="61"/>
      <c r="D141" s="52">
        <v>0</v>
      </c>
      <c r="E141" s="53">
        <v>0</v>
      </c>
    </row>
    <row r="142" spans="2:5" ht="17.25">
      <c r="B142" s="61" t="s">
        <v>114</v>
      </c>
      <c r="C142" s="61"/>
      <c r="D142" s="52">
        <v>2</v>
      </c>
      <c r="E142" s="53">
        <v>172527</v>
      </c>
    </row>
    <row r="143" spans="2:5" ht="18" thickBot="1">
      <c r="B143" s="65" t="s">
        <v>115</v>
      </c>
      <c r="C143" s="65"/>
      <c r="D143" s="52">
        <v>0</v>
      </c>
      <c r="E143" s="53">
        <v>0</v>
      </c>
    </row>
    <row r="144" spans="2:5" ht="18" thickBot="1">
      <c r="B144" s="57" t="s">
        <v>117</v>
      </c>
      <c r="C144" s="58"/>
      <c r="D144" s="289"/>
      <c r="E144" s="60">
        <v>4571968</v>
      </c>
    </row>
    <row r="145" spans="2:5" ht="17.25">
      <c r="B145" s="61"/>
      <c r="C145" s="61"/>
      <c r="D145" s="288"/>
      <c r="E145" s="53"/>
    </row>
    <row r="146" spans="2:5" ht="18" thickBot="1">
      <c r="B146" s="61"/>
      <c r="C146" s="61"/>
      <c r="D146" s="284"/>
      <c r="E146" s="295"/>
    </row>
    <row r="147" spans="2:5" ht="18" thickBot="1">
      <c r="B147" s="57" t="s">
        <v>118</v>
      </c>
      <c r="C147" s="58"/>
      <c r="D147" s="59">
        <v>6</v>
      </c>
      <c r="E147" s="60">
        <v>1035162</v>
      </c>
    </row>
    <row r="148" spans="2:5" ht="18" customHeight="1">
      <c r="D148" s="290"/>
      <c r="E148" s="299"/>
    </row>
    <row r="149" spans="2:5" ht="18" customHeight="1">
      <c r="D149" s="290"/>
      <c r="E149" s="299"/>
    </row>
    <row r="150" spans="2:5" ht="17.25">
      <c r="B150" s="63" t="s">
        <v>204</v>
      </c>
      <c r="C150" s="63"/>
      <c r="D150" s="287" t="s">
        <v>109</v>
      </c>
      <c r="E150" s="70">
        <v>0</v>
      </c>
    </row>
    <row r="151" spans="2:5" ht="17.25">
      <c r="B151" s="61" t="s">
        <v>119</v>
      </c>
      <c r="C151" s="61"/>
      <c r="D151" s="52">
        <v>0</v>
      </c>
      <c r="E151" s="53">
        <v>0</v>
      </c>
    </row>
    <row r="152" spans="2:5" ht="17.25">
      <c r="B152" s="61" t="s">
        <v>120</v>
      </c>
      <c r="C152" s="61"/>
      <c r="D152" s="52">
        <v>0</v>
      </c>
      <c r="E152" s="53">
        <v>0</v>
      </c>
    </row>
    <row r="153" spans="2:5" ht="17.25">
      <c r="B153" s="61" t="s">
        <v>121</v>
      </c>
      <c r="C153" s="61"/>
      <c r="D153" s="52">
        <v>0</v>
      </c>
      <c r="E153" s="53">
        <v>0</v>
      </c>
    </row>
    <row r="154" spans="2:5" ht="17.25">
      <c r="B154" s="61" t="s">
        <v>122</v>
      </c>
      <c r="C154" s="61"/>
      <c r="D154" s="52">
        <v>0</v>
      </c>
      <c r="E154" s="53">
        <v>0</v>
      </c>
    </row>
    <row r="155" spans="2:5" ht="17.25">
      <c r="B155" s="61" t="s">
        <v>122</v>
      </c>
      <c r="C155" s="61"/>
      <c r="D155" s="52">
        <v>0</v>
      </c>
      <c r="E155" s="53">
        <v>0</v>
      </c>
    </row>
    <row r="156" spans="2:5" ht="17.25">
      <c r="B156" s="61" t="s">
        <v>122</v>
      </c>
      <c r="C156" s="61"/>
      <c r="D156" s="52">
        <v>0</v>
      </c>
      <c r="E156" s="53">
        <v>0</v>
      </c>
    </row>
    <row r="157" spans="2:5" ht="18" thickBot="1">
      <c r="B157" s="65" t="s">
        <v>115</v>
      </c>
      <c r="C157" s="65"/>
      <c r="D157" s="55">
        <v>0</v>
      </c>
      <c r="E157" s="56">
        <v>0</v>
      </c>
    </row>
    <row r="158" spans="2:5" ht="18" thickBot="1">
      <c r="B158" s="57" t="s">
        <v>80</v>
      </c>
      <c r="C158" s="58"/>
      <c r="D158" s="59">
        <v>0</v>
      </c>
      <c r="E158" s="60">
        <v>0</v>
      </c>
    </row>
    <row r="159" spans="2:5" ht="17.25">
      <c r="B159" s="61"/>
      <c r="C159" s="61"/>
      <c r="D159" s="52"/>
      <c r="E159" s="53"/>
    </row>
    <row r="160" spans="2:5" ht="17.25">
      <c r="B160" s="61"/>
      <c r="C160" s="61"/>
      <c r="D160" s="52"/>
      <c r="E160" s="53"/>
    </row>
    <row r="161" spans="2:5" ht="17.25">
      <c r="D161" s="284"/>
      <c r="E161" s="295"/>
    </row>
    <row r="162" spans="2:5" ht="17.25">
      <c r="B162" s="68" t="s">
        <v>123</v>
      </c>
      <c r="D162" s="290"/>
      <c r="E162" s="299"/>
    </row>
    <row r="163" spans="2:5" ht="17.25">
      <c r="B163" s="74" t="s">
        <v>485</v>
      </c>
      <c r="C163" s="74"/>
      <c r="D163" s="284"/>
      <c r="E163" s="295"/>
    </row>
    <row r="164" spans="2:5" ht="17.25">
      <c r="B164" s="75" t="s">
        <v>694</v>
      </c>
      <c r="C164" s="76"/>
      <c r="D164" s="287" t="s">
        <v>109</v>
      </c>
      <c r="E164" s="71">
        <v>236207</v>
      </c>
    </row>
    <row r="165" spans="2:5" ht="17.25">
      <c r="B165" s="61" t="s">
        <v>124</v>
      </c>
      <c r="C165" s="61"/>
      <c r="D165" s="52">
        <v>8</v>
      </c>
      <c r="E165" s="53">
        <v>1890</v>
      </c>
    </row>
    <row r="166" spans="2:5" ht="18" thickBot="1">
      <c r="B166" s="65" t="s">
        <v>115</v>
      </c>
      <c r="C166" s="65"/>
      <c r="D166" s="55">
        <v>0</v>
      </c>
      <c r="E166" s="56">
        <v>0</v>
      </c>
    </row>
    <row r="167" spans="2:5" ht="17.25">
      <c r="B167" s="61" t="s">
        <v>80</v>
      </c>
      <c r="C167" s="61"/>
      <c r="D167" s="52">
        <v>8</v>
      </c>
      <c r="E167" s="53">
        <v>1890</v>
      </c>
    </row>
    <row r="168" spans="2:5" ht="17.25">
      <c r="B168" s="61"/>
      <c r="C168" s="61"/>
      <c r="D168" s="284"/>
      <c r="E168" s="295"/>
    </row>
    <row r="169" spans="2:5" ht="17.25">
      <c r="B169" s="74" t="s">
        <v>485</v>
      </c>
      <c r="C169" s="74"/>
      <c r="D169" s="284"/>
      <c r="E169" s="295"/>
    </row>
    <row r="170" spans="2:5" ht="17.25">
      <c r="B170" s="75" t="s">
        <v>393</v>
      </c>
      <c r="C170" s="76"/>
      <c r="D170" s="287" t="s">
        <v>109</v>
      </c>
      <c r="E170" s="71">
        <v>25051188</v>
      </c>
    </row>
    <row r="171" spans="2:5" ht="17.25">
      <c r="B171" s="61" t="s">
        <v>124</v>
      </c>
      <c r="C171" s="61"/>
      <c r="D171" s="52">
        <v>8</v>
      </c>
      <c r="E171" s="53">
        <v>200410</v>
      </c>
    </row>
    <row r="172" spans="2:5" ht="18" thickBot="1">
      <c r="B172" s="65" t="s">
        <v>115</v>
      </c>
      <c r="C172" s="65"/>
      <c r="D172" s="55">
        <v>0</v>
      </c>
      <c r="E172" s="56">
        <v>0</v>
      </c>
    </row>
    <row r="173" spans="2:5" ht="17.25">
      <c r="B173" s="61" t="s">
        <v>80</v>
      </c>
      <c r="C173" s="61"/>
      <c r="D173" s="52">
        <v>8</v>
      </c>
      <c r="E173" s="53">
        <v>200410</v>
      </c>
    </row>
    <row r="174" spans="2:5" ht="17.25">
      <c r="B174" s="61"/>
      <c r="C174" s="61"/>
      <c r="D174" s="284"/>
      <c r="E174" s="295"/>
    </row>
    <row r="175" spans="2:5" ht="17.25">
      <c r="B175" s="74" t="s">
        <v>485</v>
      </c>
      <c r="C175" s="74"/>
      <c r="D175" s="284"/>
      <c r="E175" s="295"/>
    </row>
    <row r="176" spans="2:5" ht="17.25">
      <c r="B176" s="75" t="s">
        <v>394</v>
      </c>
      <c r="C176" s="76"/>
      <c r="D176" s="287" t="s">
        <v>109</v>
      </c>
      <c r="E176" s="71">
        <v>2217</v>
      </c>
    </row>
    <row r="177" spans="2:5" ht="17.25">
      <c r="B177" s="61" t="s">
        <v>124</v>
      </c>
      <c r="C177" s="61"/>
      <c r="D177" s="52">
        <v>8</v>
      </c>
      <c r="E177" s="53">
        <v>18</v>
      </c>
    </row>
    <row r="178" spans="2:5" ht="18" thickBot="1">
      <c r="B178" s="65" t="s">
        <v>115</v>
      </c>
      <c r="C178" s="65"/>
      <c r="D178" s="55">
        <v>0</v>
      </c>
      <c r="E178" s="56">
        <v>0</v>
      </c>
    </row>
    <row r="179" spans="2:5" ht="17.25">
      <c r="B179" s="61" t="s">
        <v>80</v>
      </c>
      <c r="C179" s="61"/>
      <c r="D179" s="52">
        <v>8</v>
      </c>
      <c r="E179" s="53">
        <v>18</v>
      </c>
    </row>
    <row r="180" spans="2:5" ht="17.25">
      <c r="B180" s="61"/>
      <c r="C180" s="61"/>
      <c r="D180" s="284"/>
      <c r="E180" s="295"/>
    </row>
    <row r="181" spans="2:5" ht="17.25">
      <c r="B181" s="74" t="s">
        <v>486</v>
      </c>
      <c r="C181" s="74"/>
      <c r="D181" s="284"/>
      <c r="E181" s="295"/>
    </row>
    <row r="182" spans="2:5" ht="17.25">
      <c r="B182" s="75" t="s">
        <v>695</v>
      </c>
      <c r="C182" s="76"/>
      <c r="D182" s="287" t="s">
        <v>109</v>
      </c>
      <c r="E182" s="71">
        <v>10935090</v>
      </c>
    </row>
    <row r="183" spans="2:5" ht="17.25">
      <c r="B183" s="61" t="s">
        <v>124</v>
      </c>
      <c r="C183" s="61"/>
      <c r="D183" s="52">
        <v>8</v>
      </c>
      <c r="E183" s="53">
        <v>87481</v>
      </c>
    </row>
    <row r="184" spans="2:5" ht="18" thickBot="1">
      <c r="B184" s="65" t="s">
        <v>115</v>
      </c>
      <c r="C184" s="65"/>
      <c r="D184" s="55">
        <v>0</v>
      </c>
      <c r="E184" s="56">
        <v>0</v>
      </c>
    </row>
    <row r="185" spans="2:5" ht="17.25">
      <c r="B185" s="61" t="s">
        <v>80</v>
      </c>
      <c r="C185" s="61"/>
      <c r="D185" s="52">
        <v>8</v>
      </c>
      <c r="E185" s="53">
        <v>87481</v>
      </c>
    </row>
    <row r="186" spans="2:5" ht="17.25">
      <c r="B186" s="61"/>
      <c r="C186" s="61"/>
      <c r="D186" s="284"/>
      <c r="E186" s="295"/>
    </row>
    <row r="187" spans="2:5" ht="17.25">
      <c r="B187" s="74" t="s">
        <v>486</v>
      </c>
      <c r="C187" s="74"/>
      <c r="D187" s="284"/>
      <c r="E187" s="295"/>
    </row>
    <row r="188" spans="2:5" ht="17.25">
      <c r="B188" s="75" t="s">
        <v>696</v>
      </c>
      <c r="C188" s="76"/>
      <c r="D188" s="287" t="s">
        <v>109</v>
      </c>
      <c r="E188" s="71">
        <v>2824</v>
      </c>
    </row>
    <row r="189" spans="2:5" ht="17.25">
      <c r="B189" s="61" t="s">
        <v>124</v>
      </c>
      <c r="C189" s="61"/>
      <c r="D189" s="52">
        <v>8</v>
      </c>
      <c r="E189" s="53">
        <v>23</v>
      </c>
    </row>
    <row r="190" spans="2:5" ht="18" thickBot="1">
      <c r="B190" s="65" t="s">
        <v>115</v>
      </c>
      <c r="C190" s="65"/>
      <c r="D190" s="55">
        <v>0</v>
      </c>
      <c r="E190" s="56">
        <v>0</v>
      </c>
    </row>
    <row r="191" spans="2:5" ht="17.25">
      <c r="B191" s="61" t="s">
        <v>80</v>
      </c>
      <c r="C191" s="61"/>
      <c r="D191" s="52">
        <v>8</v>
      </c>
      <c r="E191" s="53">
        <v>23</v>
      </c>
    </row>
    <row r="192" spans="2:5" ht="17.25">
      <c r="B192" s="61"/>
      <c r="C192" s="61"/>
      <c r="D192" s="284"/>
      <c r="E192" s="295"/>
    </row>
    <row r="193" spans="2:5" ht="17.25">
      <c r="B193" s="74" t="s">
        <v>587</v>
      </c>
      <c r="C193" s="74"/>
      <c r="D193" s="284"/>
      <c r="E193" s="295"/>
    </row>
    <row r="194" spans="2:5" ht="17.25">
      <c r="B194" s="75" t="s">
        <v>588</v>
      </c>
      <c r="C194" s="76"/>
      <c r="D194" s="287" t="s">
        <v>109</v>
      </c>
      <c r="E194" s="71">
        <v>0</v>
      </c>
    </row>
    <row r="195" spans="2:5" ht="17.25">
      <c r="B195" s="61" t="s">
        <v>124</v>
      </c>
      <c r="C195" s="61"/>
      <c r="D195" s="52">
        <v>0</v>
      </c>
      <c r="E195" s="53">
        <v>0</v>
      </c>
    </row>
    <row r="196" spans="2:5" ht="18" thickBot="1">
      <c r="B196" s="65" t="s">
        <v>115</v>
      </c>
      <c r="C196" s="65"/>
      <c r="D196" s="55">
        <v>0</v>
      </c>
      <c r="E196" s="56">
        <v>0</v>
      </c>
    </row>
    <row r="197" spans="2:5" ht="17.25">
      <c r="B197" s="61" t="s">
        <v>80</v>
      </c>
      <c r="C197" s="61"/>
      <c r="D197" s="52">
        <v>0</v>
      </c>
      <c r="E197" s="53">
        <v>0</v>
      </c>
    </row>
    <row r="198" spans="2:5" ht="17.25">
      <c r="B198" s="61"/>
      <c r="C198" s="61"/>
      <c r="D198" s="288"/>
      <c r="E198" s="298"/>
    </row>
    <row r="199" spans="2:5" ht="17.25">
      <c r="B199" s="74" t="s">
        <v>587</v>
      </c>
      <c r="C199" s="74"/>
      <c r="D199" s="284"/>
      <c r="E199" s="295"/>
    </row>
    <row r="200" spans="2:5" ht="17.25">
      <c r="B200" s="75" t="s">
        <v>588</v>
      </c>
      <c r="C200" s="76"/>
      <c r="D200" s="287" t="s">
        <v>109</v>
      </c>
      <c r="E200" s="71">
        <v>0</v>
      </c>
    </row>
    <row r="201" spans="2:5" ht="17.25">
      <c r="B201" s="61" t="s">
        <v>124</v>
      </c>
      <c r="C201" s="61"/>
      <c r="D201" s="52">
        <v>0</v>
      </c>
      <c r="E201" s="53">
        <v>0</v>
      </c>
    </row>
    <row r="202" spans="2:5" ht="18" thickBot="1">
      <c r="B202" s="65" t="s">
        <v>115</v>
      </c>
      <c r="C202" s="65"/>
      <c r="D202" s="55">
        <v>0</v>
      </c>
      <c r="E202" s="56">
        <v>0</v>
      </c>
    </row>
    <row r="203" spans="2:5" ht="17.25">
      <c r="B203" s="61" t="s">
        <v>80</v>
      </c>
      <c r="C203" s="61"/>
      <c r="D203" s="52">
        <v>0</v>
      </c>
      <c r="E203" s="53">
        <v>0</v>
      </c>
    </row>
    <row r="204" spans="2:5" ht="17.25">
      <c r="B204" s="61"/>
      <c r="C204" s="61"/>
      <c r="D204" s="288"/>
      <c r="E204" s="298"/>
    </row>
    <row r="205" spans="2:5" ht="17.25">
      <c r="B205" s="74" t="s">
        <v>587</v>
      </c>
      <c r="C205" s="74"/>
      <c r="D205" s="284"/>
      <c r="E205" s="295"/>
    </row>
    <row r="206" spans="2:5" ht="17.25">
      <c r="B206" s="75" t="s">
        <v>588</v>
      </c>
      <c r="C206" s="76"/>
      <c r="D206" s="287" t="s">
        <v>109</v>
      </c>
      <c r="E206" s="71">
        <v>0</v>
      </c>
    </row>
    <row r="207" spans="2:5" ht="17.25">
      <c r="B207" s="61" t="s">
        <v>124</v>
      </c>
      <c r="C207" s="61"/>
      <c r="D207" s="52">
        <v>0</v>
      </c>
      <c r="E207" s="53">
        <v>0</v>
      </c>
    </row>
    <row r="208" spans="2:5" ht="18" thickBot="1">
      <c r="B208" s="65" t="s">
        <v>115</v>
      </c>
      <c r="C208" s="65"/>
      <c r="D208" s="55">
        <v>0</v>
      </c>
      <c r="E208" s="56">
        <v>0</v>
      </c>
    </row>
    <row r="209" spans="2:6" ht="17.25">
      <c r="B209" s="61" t="s">
        <v>80</v>
      </c>
      <c r="C209" s="61"/>
      <c r="D209" s="52">
        <v>0</v>
      </c>
      <c r="E209" s="53">
        <v>0</v>
      </c>
    </row>
    <row r="210" spans="2:6" ht="17.25">
      <c r="B210" s="43"/>
      <c r="C210" s="43"/>
      <c r="D210" s="284"/>
      <c r="E210" s="295"/>
    </row>
    <row r="211" spans="2:6" ht="17.25">
      <c r="B211" s="74" t="s">
        <v>587</v>
      </c>
      <c r="C211" s="74"/>
      <c r="D211" s="284"/>
      <c r="E211" s="295"/>
    </row>
    <row r="212" spans="2:6" ht="17.25">
      <c r="B212" s="75" t="s">
        <v>588</v>
      </c>
      <c r="C212" s="76"/>
      <c r="D212" s="287" t="s">
        <v>109</v>
      </c>
      <c r="E212" s="71">
        <v>0</v>
      </c>
    </row>
    <row r="213" spans="2:6" ht="17.25">
      <c r="B213" s="61" t="s">
        <v>124</v>
      </c>
      <c r="C213" s="61"/>
      <c r="D213" s="52">
        <v>0</v>
      </c>
      <c r="E213" s="53">
        <v>0</v>
      </c>
    </row>
    <row r="214" spans="2:6" ht="18" thickBot="1">
      <c r="B214" s="65" t="s">
        <v>115</v>
      </c>
      <c r="C214" s="65"/>
      <c r="D214" s="55">
        <v>0</v>
      </c>
      <c r="E214" s="56">
        <v>0</v>
      </c>
    </row>
    <row r="215" spans="2:6" ht="17.25">
      <c r="B215" s="61" t="s">
        <v>80</v>
      </c>
      <c r="C215" s="61"/>
      <c r="D215" s="52">
        <v>0</v>
      </c>
      <c r="E215" s="53">
        <v>0</v>
      </c>
    </row>
    <row r="216" spans="2:6" ht="17.25">
      <c r="B216" s="61"/>
      <c r="C216" s="61"/>
      <c r="D216" s="288"/>
      <c r="E216" s="298"/>
    </row>
    <row r="217" spans="2:6" ht="17.25">
      <c r="B217" s="74" t="s">
        <v>587</v>
      </c>
      <c r="C217" s="74"/>
      <c r="D217" s="284"/>
      <c r="E217" s="295"/>
    </row>
    <row r="218" spans="2:6" ht="17.25">
      <c r="B218" s="75" t="s">
        <v>588</v>
      </c>
      <c r="C218" s="76"/>
      <c r="D218" s="287" t="s">
        <v>109</v>
      </c>
      <c r="E218" s="71">
        <v>0</v>
      </c>
    </row>
    <row r="219" spans="2:6" ht="17.25">
      <c r="B219" s="61" t="s">
        <v>124</v>
      </c>
      <c r="C219" s="61"/>
      <c r="D219" s="52">
        <v>0</v>
      </c>
      <c r="E219" s="53">
        <v>0</v>
      </c>
    </row>
    <row r="220" spans="2:6" ht="18" thickBot="1">
      <c r="B220" s="65" t="s">
        <v>115</v>
      </c>
      <c r="C220" s="65"/>
      <c r="D220" s="55">
        <v>0</v>
      </c>
      <c r="E220" s="56">
        <v>0</v>
      </c>
      <c r="F220" s="61"/>
    </row>
    <row r="221" spans="2:6" ht="17.25">
      <c r="B221" s="61" t="s">
        <v>80</v>
      </c>
      <c r="C221" s="61"/>
      <c r="D221" s="52">
        <v>0</v>
      </c>
      <c r="E221" s="53">
        <v>0</v>
      </c>
    </row>
    <row r="222" spans="2:6" ht="17.25">
      <c r="B222" s="61"/>
      <c r="C222" s="61"/>
      <c r="D222" s="52"/>
      <c r="E222" s="53"/>
    </row>
    <row r="223" spans="2:6" ht="17.25">
      <c r="B223" s="74" t="s">
        <v>587</v>
      </c>
      <c r="C223" s="74"/>
      <c r="D223" s="284"/>
      <c r="E223" s="295"/>
    </row>
    <row r="224" spans="2:6" ht="17.25">
      <c r="B224" s="75" t="s">
        <v>588</v>
      </c>
      <c r="C224" s="76"/>
      <c r="D224" s="287" t="s">
        <v>109</v>
      </c>
      <c r="E224" s="71">
        <v>0</v>
      </c>
    </row>
    <row r="225" spans="2:5" ht="17.25">
      <c r="B225" s="61" t="s">
        <v>124</v>
      </c>
      <c r="C225" s="61"/>
      <c r="D225" s="52">
        <v>0</v>
      </c>
      <c r="E225" s="53">
        <v>0</v>
      </c>
    </row>
    <row r="226" spans="2:5" ht="18" thickBot="1">
      <c r="B226" s="65" t="s">
        <v>115</v>
      </c>
      <c r="C226" s="65"/>
      <c r="D226" s="55">
        <v>0</v>
      </c>
      <c r="E226" s="56">
        <v>0</v>
      </c>
    </row>
    <row r="227" spans="2:5" ht="17.25">
      <c r="B227" s="61" t="s">
        <v>80</v>
      </c>
      <c r="C227" s="61"/>
      <c r="D227" s="52">
        <v>0</v>
      </c>
      <c r="E227" s="53">
        <v>0</v>
      </c>
    </row>
    <row r="228" spans="2:5" ht="17.25">
      <c r="B228" s="61"/>
      <c r="C228" s="61"/>
      <c r="D228" s="288"/>
      <c r="E228" s="47"/>
    </row>
    <row r="229" spans="2:5" ht="17.25">
      <c r="B229" s="62" t="s">
        <v>203</v>
      </c>
      <c r="C229" s="63"/>
      <c r="D229" s="94"/>
      <c r="E229" s="71">
        <v>36227526</v>
      </c>
    </row>
    <row r="230" spans="2:5" ht="17.25">
      <c r="B230" s="61" t="s">
        <v>124</v>
      </c>
      <c r="C230" s="61"/>
      <c r="D230" s="288"/>
      <c r="E230" s="53">
        <v>289822</v>
      </c>
    </row>
    <row r="231" spans="2:5" ht="18" thickBot="1">
      <c r="B231" s="65" t="s">
        <v>115</v>
      </c>
      <c r="C231" s="65"/>
      <c r="D231" s="291"/>
      <c r="E231" s="56">
        <v>0</v>
      </c>
    </row>
    <row r="232" spans="2:5" ht="18" thickBot="1">
      <c r="B232" s="57" t="s">
        <v>203</v>
      </c>
      <c r="C232" s="58"/>
      <c r="D232" s="289"/>
      <c r="E232" s="77">
        <v>289822</v>
      </c>
    </row>
    <row r="233" spans="2:5" ht="17.25">
      <c r="B233" s="61"/>
      <c r="C233" s="61"/>
      <c r="D233" s="288"/>
      <c r="E233" s="47"/>
    </row>
    <row r="234" spans="2:5" ht="17.25">
      <c r="B234" s="61"/>
      <c r="C234" s="61"/>
      <c r="D234" s="288"/>
      <c r="E234" s="47"/>
    </row>
    <row r="235" spans="2:5" ht="17.25">
      <c r="B235" s="61"/>
      <c r="C235" s="61"/>
      <c r="D235" s="288"/>
      <c r="E235" s="47"/>
    </row>
    <row r="236" spans="2:5" ht="17.25">
      <c r="B236" s="68" t="s">
        <v>125</v>
      </c>
      <c r="C236" s="68"/>
      <c r="D236" s="288"/>
      <c r="E236" s="298"/>
    </row>
    <row r="237" spans="2:5" ht="17.25">
      <c r="B237" s="50" t="s">
        <v>126</v>
      </c>
      <c r="C237" s="64" t="s">
        <v>127</v>
      </c>
      <c r="D237" s="282" t="s">
        <v>81</v>
      </c>
      <c r="E237" s="300" t="s">
        <v>82</v>
      </c>
    </row>
    <row r="238" spans="2:5" ht="17.25">
      <c r="B238" s="47" t="s">
        <v>541</v>
      </c>
      <c r="C238" s="53">
        <v>2800414</v>
      </c>
      <c r="D238" s="52">
        <v>0</v>
      </c>
      <c r="E238" s="53">
        <v>0</v>
      </c>
    </row>
    <row r="239" spans="2:5" ht="17.25">
      <c r="B239" s="47" t="s">
        <v>578</v>
      </c>
      <c r="C239" s="53">
        <v>1265243</v>
      </c>
      <c r="D239" s="52">
        <v>0</v>
      </c>
      <c r="E239" s="53">
        <v>0</v>
      </c>
    </row>
    <row r="240" spans="2:5" ht="17.25">
      <c r="B240" s="47" t="s">
        <v>542</v>
      </c>
      <c r="C240" s="53">
        <v>1055935</v>
      </c>
      <c r="D240" s="52">
        <v>0</v>
      </c>
      <c r="E240" s="53">
        <v>0</v>
      </c>
    </row>
    <row r="241" spans="2:5" ht="17.25">
      <c r="B241" s="47" t="s">
        <v>543</v>
      </c>
      <c r="C241" s="53">
        <v>1213976</v>
      </c>
      <c r="D241" s="52">
        <v>0</v>
      </c>
      <c r="E241" s="53">
        <v>0</v>
      </c>
    </row>
    <row r="242" spans="2:5" ht="17.25">
      <c r="B242" s="47" t="s">
        <v>544</v>
      </c>
      <c r="C242" s="53">
        <v>4675905</v>
      </c>
      <c r="D242" s="52">
        <v>0</v>
      </c>
      <c r="E242" s="53">
        <v>0</v>
      </c>
    </row>
    <row r="243" spans="2:5" ht="17.25">
      <c r="B243" s="47" t="s">
        <v>545</v>
      </c>
      <c r="C243" s="53">
        <v>981769</v>
      </c>
      <c r="D243" s="52">
        <v>7.0519999999999996</v>
      </c>
      <c r="E243" s="53">
        <v>6923</v>
      </c>
    </row>
    <row r="244" spans="2:5" ht="17.25">
      <c r="B244" s="47" t="s">
        <v>546</v>
      </c>
      <c r="C244" s="53">
        <v>682601</v>
      </c>
      <c r="D244" s="52">
        <v>0</v>
      </c>
      <c r="E244" s="53">
        <v>0</v>
      </c>
    </row>
    <row r="245" spans="2:5" ht="17.25">
      <c r="B245" s="47" t="s">
        <v>579</v>
      </c>
      <c r="C245" s="53">
        <v>172527074</v>
      </c>
      <c r="D245" s="52">
        <v>1</v>
      </c>
      <c r="E245" s="53">
        <v>172527</v>
      </c>
    </row>
    <row r="246" spans="2:5" ht="17.25">
      <c r="B246" s="47" t="s">
        <v>580</v>
      </c>
      <c r="C246" s="53">
        <v>172527074</v>
      </c>
      <c r="D246" s="52">
        <v>1</v>
      </c>
      <c r="E246" s="53">
        <v>172527</v>
      </c>
    </row>
    <row r="247" spans="2:5" ht="17.25">
      <c r="B247" s="47" t="s">
        <v>697</v>
      </c>
      <c r="C247" s="53">
        <v>136299548</v>
      </c>
      <c r="D247" s="52">
        <v>3</v>
      </c>
      <c r="E247" s="53">
        <v>408899</v>
      </c>
    </row>
    <row r="248" spans="2:5" ht="17.25">
      <c r="B248" s="47" t="s">
        <v>581</v>
      </c>
      <c r="C248" s="53">
        <v>172527074</v>
      </c>
      <c r="D248" s="52">
        <v>1</v>
      </c>
      <c r="E248" s="53">
        <v>172527</v>
      </c>
    </row>
    <row r="249" spans="2:5" ht="17.25">
      <c r="B249" s="47" t="s">
        <v>698</v>
      </c>
      <c r="C249" s="53">
        <v>136554484</v>
      </c>
      <c r="D249" s="52">
        <v>1</v>
      </c>
      <c r="E249" s="53">
        <v>136554</v>
      </c>
    </row>
    <row r="250" spans="2:5" ht="17.25">
      <c r="B250" s="47" t="s">
        <v>699</v>
      </c>
      <c r="C250" s="53">
        <v>172527074</v>
      </c>
      <c r="D250" s="52">
        <v>3</v>
      </c>
      <c r="E250" s="53">
        <v>517581</v>
      </c>
    </row>
    <row r="251" spans="2:5" ht="17.25">
      <c r="B251" s="47" t="s">
        <v>582</v>
      </c>
      <c r="C251" s="53">
        <v>172527074</v>
      </c>
      <c r="D251" s="52">
        <v>6</v>
      </c>
      <c r="E251" s="53">
        <v>1035162</v>
      </c>
    </row>
    <row r="252" spans="2:5" ht="17.25">
      <c r="B252" s="47" t="s">
        <v>652</v>
      </c>
      <c r="C252" s="53">
        <v>4626034</v>
      </c>
      <c r="D252" s="52">
        <v>0</v>
      </c>
      <c r="E252" s="53">
        <v>0</v>
      </c>
    </row>
    <row r="253" spans="2:5" ht="17.25">
      <c r="B253" s="47">
        <v>0</v>
      </c>
      <c r="C253" s="53">
        <v>0</v>
      </c>
      <c r="D253" s="52">
        <v>0</v>
      </c>
      <c r="E253" s="53">
        <v>0</v>
      </c>
    </row>
    <row r="254" spans="2:5" ht="17.25">
      <c r="B254" s="47">
        <v>0</v>
      </c>
      <c r="C254" s="53">
        <v>0</v>
      </c>
      <c r="D254" s="52">
        <v>0</v>
      </c>
      <c r="E254" s="53">
        <v>0</v>
      </c>
    </row>
    <row r="255" spans="2:5" ht="17.25">
      <c r="B255" s="47">
        <v>0</v>
      </c>
      <c r="C255" s="53">
        <v>0</v>
      </c>
      <c r="D255" s="52">
        <v>0</v>
      </c>
      <c r="E255" s="53">
        <v>0</v>
      </c>
    </row>
    <row r="256" spans="2:5" ht="17.25">
      <c r="B256" s="47">
        <v>0</v>
      </c>
      <c r="C256" s="53">
        <v>0</v>
      </c>
      <c r="D256" s="52">
        <v>0</v>
      </c>
      <c r="E256" s="53">
        <v>0</v>
      </c>
    </row>
    <row r="257" spans="2:6" ht="17.25">
      <c r="B257" s="47">
        <v>0</v>
      </c>
      <c r="C257" s="53">
        <v>0</v>
      </c>
      <c r="D257" s="52">
        <v>0</v>
      </c>
      <c r="E257" s="53">
        <v>0</v>
      </c>
      <c r="F257" s="53"/>
    </row>
    <row r="258" spans="2:6" ht="17.25">
      <c r="B258" s="47">
        <v>0</v>
      </c>
      <c r="C258" s="53">
        <v>0</v>
      </c>
      <c r="D258" s="52">
        <v>0</v>
      </c>
      <c r="E258" s="53">
        <v>0</v>
      </c>
    </row>
    <row r="259" spans="2:6" ht="17.25">
      <c r="B259" s="47">
        <v>0</v>
      </c>
      <c r="C259" s="53">
        <v>0</v>
      </c>
      <c r="D259" s="52">
        <v>0</v>
      </c>
      <c r="E259" s="53">
        <v>0</v>
      </c>
    </row>
    <row r="260" spans="2:6" ht="17.25">
      <c r="B260" s="47">
        <v>0</v>
      </c>
      <c r="C260" s="53">
        <v>0</v>
      </c>
      <c r="D260" s="52">
        <v>0</v>
      </c>
      <c r="E260" s="53">
        <v>0</v>
      </c>
    </row>
    <row r="261" spans="2:6" ht="17.25">
      <c r="B261" s="47">
        <v>0</v>
      </c>
      <c r="C261" s="53">
        <v>0</v>
      </c>
      <c r="D261" s="52">
        <v>0</v>
      </c>
      <c r="E261" s="53">
        <v>0</v>
      </c>
    </row>
    <row r="262" spans="2:6" ht="17.25">
      <c r="B262" s="47">
        <v>0</v>
      </c>
      <c r="C262" s="53">
        <v>0</v>
      </c>
      <c r="D262" s="52">
        <v>0</v>
      </c>
      <c r="E262" s="53">
        <v>0</v>
      </c>
    </row>
    <row r="263" spans="2:6" ht="17.25">
      <c r="B263" s="47">
        <v>0</v>
      </c>
      <c r="C263" s="53">
        <v>0</v>
      </c>
      <c r="D263" s="52">
        <v>0</v>
      </c>
      <c r="E263" s="53">
        <v>0</v>
      </c>
    </row>
    <row r="264" spans="2:6" ht="17.25">
      <c r="B264" s="47">
        <v>0</v>
      </c>
      <c r="C264" s="53">
        <v>0</v>
      </c>
      <c r="D264" s="52">
        <v>0</v>
      </c>
      <c r="E264" s="53">
        <v>0</v>
      </c>
    </row>
    <row r="265" spans="2:6" ht="17.25">
      <c r="B265" s="47">
        <v>0</v>
      </c>
      <c r="C265" s="53">
        <v>0</v>
      </c>
      <c r="D265" s="52">
        <v>0</v>
      </c>
      <c r="E265" s="53">
        <v>0</v>
      </c>
    </row>
    <row r="266" spans="2:6" ht="17.25">
      <c r="B266" s="47">
        <v>0</v>
      </c>
      <c r="C266" s="53">
        <v>0</v>
      </c>
      <c r="D266" s="52">
        <v>0</v>
      </c>
      <c r="E266" s="53">
        <v>0</v>
      </c>
    </row>
    <row r="267" spans="2:6" ht="17.25">
      <c r="B267" s="47">
        <v>0</v>
      </c>
      <c r="C267" s="53">
        <v>0</v>
      </c>
      <c r="D267" s="52">
        <v>0</v>
      </c>
      <c r="E267" s="53">
        <v>0</v>
      </c>
    </row>
    <row r="268" spans="2:6" ht="17.25">
      <c r="B268" s="47">
        <v>0</v>
      </c>
      <c r="C268" s="53">
        <v>0</v>
      </c>
      <c r="D268" s="52">
        <v>0</v>
      </c>
      <c r="E268" s="53">
        <v>0</v>
      </c>
    </row>
    <row r="269" spans="2:6" ht="18" thickBot="1">
      <c r="B269" s="66">
        <v>0</v>
      </c>
      <c r="C269" s="56">
        <v>0</v>
      </c>
      <c r="D269" s="55">
        <v>0</v>
      </c>
      <c r="E269" s="56">
        <v>0</v>
      </c>
    </row>
    <row r="270" spans="2:6" ht="18" thickBot="1">
      <c r="B270" s="57" t="s">
        <v>79</v>
      </c>
      <c r="C270" s="58"/>
      <c r="D270" s="289"/>
      <c r="E270" s="60">
        <v>2622700</v>
      </c>
    </row>
    <row r="271" spans="2:6" ht="17.25">
      <c r="B271" s="61"/>
      <c r="C271" s="61"/>
      <c r="D271" s="288"/>
      <c r="E271" s="53"/>
    </row>
    <row r="272" spans="2:6" ht="17.25">
      <c r="B272" s="61"/>
      <c r="C272" s="61"/>
      <c r="D272" s="288"/>
      <c r="E272" s="53"/>
    </row>
    <row r="273" spans="2:5" ht="17.25">
      <c r="B273" s="61"/>
      <c r="C273" s="61"/>
      <c r="D273" s="288"/>
      <c r="E273" s="298"/>
    </row>
    <row r="274" spans="2:5" ht="17.25">
      <c r="B274" s="49" t="s">
        <v>128</v>
      </c>
      <c r="C274" s="49"/>
      <c r="D274" s="292"/>
      <c r="E274" s="300"/>
    </row>
    <row r="275" spans="2:5" ht="17.25">
      <c r="B275" s="61" t="s">
        <v>129</v>
      </c>
      <c r="C275" s="61"/>
      <c r="D275" s="288"/>
      <c r="E275" s="53">
        <v>2070325</v>
      </c>
    </row>
    <row r="276" spans="2:5" ht="17.25">
      <c r="B276" s="61" t="s">
        <v>130</v>
      </c>
      <c r="C276" s="61"/>
      <c r="D276" s="288"/>
      <c r="E276" s="53">
        <v>2068427</v>
      </c>
    </row>
    <row r="277" spans="2:5" ht="17.25">
      <c r="B277" s="61" t="s">
        <v>78</v>
      </c>
      <c r="C277" s="61"/>
      <c r="D277" s="288"/>
      <c r="E277" s="53">
        <v>1035162</v>
      </c>
    </row>
    <row r="278" spans="2:5" ht="17.25">
      <c r="B278" s="61" t="s">
        <v>131</v>
      </c>
      <c r="C278" s="61"/>
      <c r="D278" s="288"/>
      <c r="E278" s="53">
        <v>4571968</v>
      </c>
    </row>
    <row r="279" spans="2:5" ht="17.25">
      <c r="B279" s="61" t="s">
        <v>132</v>
      </c>
      <c r="C279" s="61"/>
      <c r="D279" s="288"/>
      <c r="E279" s="53">
        <v>0</v>
      </c>
    </row>
    <row r="280" spans="2:5" ht="17.25">
      <c r="B280" s="61" t="s">
        <v>133</v>
      </c>
      <c r="C280" s="61"/>
      <c r="D280" s="288"/>
      <c r="E280" s="53">
        <v>289822</v>
      </c>
    </row>
    <row r="281" spans="2:5" ht="18" thickBot="1">
      <c r="B281" s="65" t="s">
        <v>134</v>
      </c>
      <c r="C281" s="65"/>
      <c r="D281" s="291"/>
      <c r="E281" s="56">
        <v>2622700</v>
      </c>
    </row>
    <row r="282" spans="2:5" ht="18" thickBot="1">
      <c r="B282" s="57" t="s">
        <v>135</v>
      </c>
      <c r="C282" s="58"/>
      <c r="D282" s="289"/>
      <c r="E282" s="60">
        <v>12658404</v>
      </c>
    </row>
  </sheetData>
  <phoneticPr fontId="2" type="noConversion"/>
  <pageMargins left="0.75" right="0.75" top="1" bottom="1" header="0.5" footer="0.5"/>
  <pageSetup scale="72" fitToHeight="3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5">
    <tabColor rgb="FF92D050"/>
  </sheetPr>
  <dimension ref="B1:AW49"/>
  <sheetViews>
    <sheetView workbookViewId="0">
      <pane xSplit="17" ySplit="1" topLeftCell="R2" activePane="bottomRight" state="frozen"/>
      <selection activeCell="E80" sqref="E80"/>
      <selection pane="topRight" activeCell="E80" sqref="E80"/>
      <selection pane="bottomLeft" activeCell="E80" sqref="E80"/>
      <selection pane="bottomRight" activeCell="BB11" sqref="BB11"/>
    </sheetView>
  </sheetViews>
  <sheetFormatPr defaultColWidth="8.7109375" defaultRowHeight="15.75"/>
  <cols>
    <col min="1" max="1" width="2" style="78" customWidth="1"/>
    <col min="2" max="2" width="19.28515625" style="78" customWidth="1"/>
    <col min="3" max="3" width="15.28515625" style="183" customWidth="1"/>
    <col min="4" max="17" width="21" style="78" hidden="1" customWidth="1"/>
    <col min="18" max="20" width="21" style="78" customWidth="1"/>
    <col min="21" max="22" width="19.7109375" style="78" customWidth="1"/>
    <col min="23" max="23" width="19.7109375" style="179" customWidth="1"/>
    <col min="24" max="28" width="36.28515625" style="78" customWidth="1"/>
    <col min="29" max="32" width="27.7109375" style="78" customWidth="1"/>
    <col min="33" max="34" width="29" style="78" customWidth="1"/>
    <col min="35" max="35" width="29" style="78" hidden="1" customWidth="1"/>
    <col min="36" max="40" width="28" style="78" hidden="1" customWidth="1"/>
    <col min="41" max="41" width="26.85546875" style="78" hidden="1" customWidth="1"/>
    <col min="42" max="42" width="26.85546875" style="78" customWidth="1"/>
    <col min="43" max="43" width="30.5703125" style="78" customWidth="1"/>
    <col min="44" max="44" width="32.28515625" style="78" customWidth="1"/>
    <col min="45" max="45" width="1.7109375" style="78" customWidth="1"/>
    <col min="46" max="47" width="23.5703125" style="78" customWidth="1"/>
    <col min="48" max="48" width="23.7109375" style="78" customWidth="1"/>
    <col min="49" max="16384" width="8.7109375" style="78"/>
  </cols>
  <sheetData>
    <row r="1" spans="2:49" ht="63">
      <c r="B1" s="351">
        <v>2026</v>
      </c>
      <c r="C1" s="129"/>
      <c r="D1" s="131" t="s">
        <v>91</v>
      </c>
      <c r="E1" s="131" t="s">
        <v>92</v>
      </c>
      <c r="F1" s="131" t="s">
        <v>93</v>
      </c>
      <c r="G1" s="131" t="s">
        <v>94</v>
      </c>
      <c r="H1" s="131" t="s">
        <v>95</v>
      </c>
      <c r="I1" s="131" t="s">
        <v>96</v>
      </c>
      <c r="J1" s="131" t="s">
        <v>97</v>
      </c>
      <c r="K1" s="131" t="s">
        <v>98</v>
      </c>
      <c r="L1" s="131" t="s">
        <v>99</v>
      </c>
      <c r="M1" s="131" t="s">
        <v>100</v>
      </c>
      <c r="N1" s="131" t="s">
        <v>101</v>
      </c>
      <c r="O1" s="131" t="s">
        <v>102</v>
      </c>
      <c r="P1" s="131" t="s">
        <v>103</v>
      </c>
      <c r="Q1" s="131" t="s">
        <v>104</v>
      </c>
      <c r="R1" s="148" t="s">
        <v>178</v>
      </c>
      <c r="S1" s="151" t="s">
        <v>179</v>
      </c>
      <c r="T1" s="142" t="s">
        <v>130</v>
      </c>
      <c r="U1" s="132" t="s">
        <v>124</v>
      </c>
      <c r="V1" s="132" t="s">
        <v>115</v>
      </c>
      <c r="W1" s="443" t="s">
        <v>133</v>
      </c>
      <c r="X1" s="93" t="s">
        <v>110</v>
      </c>
      <c r="Y1" s="93" t="s">
        <v>173</v>
      </c>
      <c r="Z1" s="93" t="s">
        <v>174</v>
      </c>
      <c r="AA1" s="93" t="s">
        <v>175</v>
      </c>
      <c r="AB1" s="93" t="s">
        <v>112</v>
      </c>
      <c r="AC1" s="93" t="s">
        <v>113</v>
      </c>
      <c r="AD1" s="93" t="s">
        <v>114</v>
      </c>
      <c r="AE1" s="93" t="s">
        <v>115</v>
      </c>
      <c r="AF1" s="145" t="s">
        <v>180</v>
      </c>
      <c r="AG1" s="175" t="s">
        <v>176</v>
      </c>
      <c r="AH1" s="176" t="s">
        <v>177</v>
      </c>
      <c r="AI1" s="177" t="s">
        <v>119</v>
      </c>
      <c r="AJ1" s="177" t="s">
        <v>120</v>
      </c>
      <c r="AK1" s="177" t="s">
        <v>121</v>
      </c>
      <c r="AL1" s="177" t="s">
        <v>122</v>
      </c>
      <c r="AM1" s="177" t="s">
        <v>122</v>
      </c>
      <c r="AN1" s="177" t="s">
        <v>122</v>
      </c>
      <c r="AO1" s="177" t="s">
        <v>115</v>
      </c>
      <c r="AP1" s="178" t="s">
        <v>132</v>
      </c>
      <c r="AQ1" s="143" t="s">
        <v>207</v>
      </c>
      <c r="AR1" s="136" t="s">
        <v>79</v>
      </c>
      <c r="AT1" s="185" t="s">
        <v>208</v>
      </c>
      <c r="AU1" s="185" t="s">
        <v>209</v>
      </c>
      <c r="AV1" s="140" t="s">
        <v>135</v>
      </c>
    </row>
    <row r="2" spans="2:49">
      <c r="B2" s="509" t="s">
        <v>164</v>
      </c>
      <c r="C2" s="130" t="s">
        <v>81</v>
      </c>
      <c r="D2" s="112">
        <f ca="1">INDIRECT("'"&amp;$B2&amp;"'!D13",TRUE)</f>
        <v>0</v>
      </c>
      <c r="E2" s="112">
        <f ca="1">INDIRECT("'"&amp;$B2&amp;"'!D14",TRUE)</f>
        <v>0</v>
      </c>
      <c r="F2" s="112">
        <f ca="1">INDIRECT("'"&amp;$B2&amp;"'!D15",TRUE)</f>
        <v>0</v>
      </c>
      <c r="G2" s="112">
        <f ca="1">INDIRECT("'"&amp;$B2&amp;"'!D16",TRUE)</f>
        <v>0</v>
      </c>
      <c r="H2" s="112">
        <f ca="1">INDIRECT("'"&amp;$B2&amp;"'!D17",TRUE)</f>
        <v>0</v>
      </c>
      <c r="I2" s="112">
        <f ca="1">INDIRECT("'"&amp;$B2&amp;"'!D18",TRUE)</f>
        <v>0</v>
      </c>
      <c r="J2" s="112">
        <f ca="1">INDIRECT("'"&amp;$B2&amp;"'!D19",TRUE)</f>
        <v>0</v>
      </c>
      <c r="K2" s="112">
        <f ca="1">INDIRECT("'"&amp;$B2&amp;"'!D20",TRUE)</f>
        <v>0</v>
      </c>
      <c r="L2" s="112">
        <f ca="1">INDIRECT("'"&amp;$B2&amp;"'!D21",TRUE)</f>
        <v>0</v>
      </c>
      <c r="M2" s="112">
        <f ca="1">INDIRECT("'"&amp;$B2&amp;"'!D22",TRUE)</f>
        <v>0</v>
      </c>
      <c r="N2" s="112">
        <f ca="1">INDIRECT("'"&amp;$B2&amp;"'!D23",TRUE)</f>
        <v>0</v>
      </c>
      <c r="O2" s="112">
        <f ca="1">INDIRECT("'"&amp;$B2&amp;"'!D24",TRUE)</f>
        <v>0</v>
      </c>
      <c r="P2" s="112">
        <f ca="1">INDIRECT("'"&amp;$B2&amp;"'!D25",TRUE)</f>
        <v>12</v>
      </c>
      <c r="Q2" s="112">
        <f ca="1">INDIRECT("'"&amp;$B2&amp;"'!D26",TRUE)</f>
        <v>0</v>
      </c>
      <c r="R2" s="149">
        <f t="shared" ref="R2:R47" ca="1" si="0">SUM(D2:Q2)</f>
        <v>12</v>
      </c>
      <c r="S2" s="102">
        <f ca="1">INDIRECT("'"&amp;$B2&amp;"'!D29",TRUE)</f>
        <v>0</v>
      </c>
      <c r="T2" s="137">
        <f t="shared" ref="T2:T49" ca="1" si="1">R2+S2</f>
        <v>12</v>
      </c>
      <c r="U2" s="112"/>
      <c r="V2" s="112"/>
      <c r="W2" s="158"/>
      <c r="X2" s="112"/>
      <c r="Y2" s="112"/>
      <c r="Z2" s="112"/>
      <c r="AA2" s="112"/>
      <c r="AB2" s="112"/>
      <c r="AC2" s="112"/>
      <c r="AD2" s="112"/>
      <c r="AE2" s="112"/>
      <c r="AF2" s="146"/>
      <c r="AG2" s="144"/>
      <c r="AH2" s="137"/>
      <c r="AI2" s="112"/>
      <c r="AJ2" s="112"/>
      <c r="AK2" s="112"/>
      <c r="AL2" s="112"/>
      <c r="AM2" s="112"/>
      <c r="AN2" s="112"/>
      <c r="AO2" s="112"/>
      <c r="AP2" s="137"/>
      <c r="AQ2" s="137"/>
      <c r="AR2" s="137"/>
      <c r="AT2" s="137"/>
      <c r="AU2" s="137"/>
      <c r="AV2" s="137"/>
    </row>
    <row r="3" spans="2:49" s="179" customFormat="1">
      <c r="B3" s="510"/>
      <c r="C3" s="159" t="s">
        <v>82</v>
      </c>
      <c r="D3" s="160">
        <f ca="1">INDIRECT("'"&amp;$B2&amp;"'!E13",TRUE)</f>
        <v>0</v>
      </c>
      <c r="E3" s="160">
        <f ca="1">INDIRECT("'"&amp;$B2&amp;"'!E14",TRUE)</f>
        <v>0</v>
      </c>
      <c r="F3" s="160">
        <f ca="1">INDIRECT("'"&amp;$B2&amp;"'!E15",TRUE)</f>
        <v>0</v>
      </c>
      <c r="G3" s="160">
        <f ca="1">INDIRECT("'"&amp;$B2&amp;"'!E16",TRUE)</f>
        <v>0</v>
      </c>
      <c r="H3" s="160">
        <f ca="1">INDIRECT("'"&amp;$B2&amp;"'!E17",TRUE)</f>
        <v>0</v>
      </c>
      <c r="I3" s="160">
        <f ca="1">INDIRECT("'"&amp;$B2&amp;"'!E18",TRUE)</f>
        <v>0</v>
      </c>
      <c r="J3" s="160">
        <f ca="1">INDIRECT("'"&amp;$B2&amp;"'!E19",TRUE)</f>
        <v>0</v>
      </c>
      <c r="K3" s="160">
        <f ca="1">INDIRECT("'"&amp;$B2&amp;"'!E20",TRUE)</f>
        <v>0</v>
      </c>
      <c r="L3" s="160">
        <f ca="1">INDIRECT("'"&amp;$B2&amp;"'!D21",TRUE)</f>
        <v>0</v>
      </c>
      <c r="M3" s="160">
        <f ca="1">INDIRECT("'"&amp;$B2&amp;"'!E22",TRUE)</f>
        <v>0</v>
      </c>
      <c r="N3" s="160">
        <f ca="1">INDIRECT("'"&amp;$B2&amp;"'!E23",TRUE)</f>
        <v>0</v>
      </c>
      <c r="O3" s="160">
        <f ca="1">INDIRECT("'"&amp;$B2&amp;"'!E24",TRUE)</f>
        <v>0</v>
      </c>
      <c r="P3" s="160">
        <f ca="1">INDIRECT("'"&amp;$B2&amp;"'!E25",TRUE)</f>
        <v>8923006</v>
      </c>
      <c r="Q3" s="160">
        <f ca="1">INDIRECT("'"&amp;$B2&amp;"'!E26",TRUE)</f>
        <v>0</v>
      </c>
      <c r="R3" s="161">
        <f t="shared" ca="1" si="0"/>
        <v>8923006</v>
      </c>
      <c r="S3" s="162">
        <f ca="1">INDIRECT("'"&amp;$B2&amp;"'!E29",TRUE)</f>
        <v>0</v>
      </c>
      <c r="T3" s="163">
        <f t="shared" ca="1" si="1"/>
        <v>8923006</v>
      </c>
      <c r="U3" s="160">
        <f>'STATE TAX DETAIL (TRANSPOSED)'!D27</f>
        <v>3039358</v>
      </c>
      <c r="V3" s="160">
        <f ca="1">INDIRECT("'"&amp;$B2&amp;"'!E225",TRUE)</f>
        <v>0</v>
      </c>
      <c r="W3" s="163">
        <f ca="1">U3+V3</f>
        <v>3039358</v>
      </c>
      <c r="X3" s="160">
        <f ca="1">INDIRECT("'"&amp;$B2&amp;"'!E136",TRUE)</f>
        <v>18589596</v>
      </c>
      <c r="Y3" s="160">
        <f ca="1">INDIRECT("'"&amp;$B2&amp;"'!E137",TRUE)</f>
        <v>0</v>
      </c>
      <c r="Z3" s="160">
        <f ca="1">INDIRECT("'"&amp;$B2&amp;"'!E138",TRUE)</f>
        <v>0</v>
      </c>
      <c r="AA3" s="160">
        <f ca="1">INDIRECT("'"&amp;$B2&amp;"'!E139",TRUE)</f>
        <v>0</v>
      </c>
      <c r="AB3" s="160">
        <f ca="1">INDIRECT("'"&amp;$B2&amp;"'!E140",TRUE)</f>
        <v>0</v>
      </c>
      <c r="AC3" s="160">
        <f ca="1">INDIRECT("'"&amp;$B2&amp;"'!E141",TRUE)</f>
        <v>0</v>
      </c>
      <c r="AD3" s="160">
        <f ca="1">INDIRECT("'"&amp;$B2&amp;"'!E142",TRUE)</f>
        <v>743584</v>
      </c>
      <c r="AE3" s="160">
        <f ca="1">INDIRECT("'"&amp;$B2&amp;"'!E143",TRUE)</f>
        <v>2974335</v>
      </c>
      <c r="AF3" s="164">
        <f ca="1">SUM(X3:AE3)</f>
        <v>22307515</v>
      </c>
      <c r="AG3" s="165">
        <f ca="1">INDIRECT("'"&amp;$B2&amp;"'!E8",TRUE)</f>
        <v>8923006</v>
      </c>
      <c r="AH3" s="163">
        <f ca="1">INDIRECT("'"&amp;$B2&amp;"'!E147",TRUE)</f>
        <v>4461503</v>
      </c>
      <c r="AI3" s="160">
        <f ca="1">INDIRECT("'"&amp;$B2&amp;"'!E151",TRUE)</f>
        <v>0</v>
      </c>
      <c r="AJ3" s="160">
        <f ca="1">INDIRECT("'"&amp;$B2&amp;"'!E152",TRUE)</f>
        <v>0</v>
      </c>
      <c r="AK3" s="160">
        <f ca="1">INDIRECT("'"&amp;$B2&amp;"'!E153",TRUE)</f>
        <v>0</v>
      </c>
      <c r="AL3" s="160">
        <f ca="1">INDIRECT("'"&amp;$B2&amp;"'!E154",TRUE)</f>
        <v>0</v>
      </c>
      <c r="AM3" s="160">
        <f ca="1">INDIRECT("'"&amp;$B2&amp;"'!E155",TRUE)</f>
        <v>0</v>
      </c>
      <c r="AN3" s="160">
        <f ca="1">INDIRECT("'"&amp;$B2&amp;"'!E156",TRUE)</f>
        <v>0</v>
      </c>
      <c r="AO3" s="160">
        <f ca="1">INDIRECT("'"&amp;$B2&amp;"'!E157",TRUE)</f>
        <v>0</v>
      </c>
      <c r="AP3" s="163">
        <f ca="1">SUM(AI3:AO3)</f>
        <v>0</v>
      </c>
      <c r="AQ3" s="163">
        <f ca="1">AF3+AG3+AH3+AP3</f>
        <v>35692024</v>
      </c>
      <c r="AR3" s="163">
        <f>'STATE TAX DETAIL (TRANSPOSED)'!D61</f>
        <v>4773187</v>
      </c>
      <c r="AT3" s="163">
        <f ca="1">INDIRECT("'"&amp;$B2&amp;"'!C2",TRUE)</f>
        <v>743583833</v>
      </c>
      <c r="AU3" s="163">
        <f>'Albany Taxes'!E229</f>
        <v>379919814</v>
      </c>
      <c r="AV3" s="491">
        <f ca="1">T3+W3+AF3+AG3+AH3+AR3+AP3</f>
        <v>52427575</v>
      </c>
    </row>
    <row r="4" spans="2:49">
      <c r="B4" s="509" t="s">
        <v>181</v>
      </c>
      <c r="C4" s="130" t="s">
        <v>81</v>
      </c>
      <c r="D4" s="112">
        <f ca="1">INDIRECT("'"&amp;$B4&amp;"'!D13",TRUE)</f>
        <v>0</v>
      </c>
      <c r="E4" s="112">
        <f ca="1">INDIRECT("'"&amp;$B4&amp;"'!D14",TRUE)</f>
        <v>0</v>
      </c>
      <c r="F4" s="112">
        <f ca="1">INDIRECT("'"&amp;$B4&amp;"'!D15",TRUE)</f>
        <v>0</v>
      </c>
      <c r="G4" s="112">
        <f ca="1">INDIRECT("'"&amp;$B4&amp;"'!D16",TRUE)</f>
        <v>0</v>
      </c>
      <c r="H4" s="112">
        <f ca="1">INDIRECT("'"&amp;$B4&amp;"'!D17",TRUE)</f>
        <v>0</v>
      </c>
      <c r="I4" s="112">
        <f ca="1">INDIRECT("'"&amp;$B4&amp;"'!D18",TRUE)</f>
        <v>0</v>
      </c>
      <c r="J4" s="112">
        <f ca="1">INDIRECT("'"&amp;$B4&amp;"'!D19",TRUE)</f>
        <v>0</v>
      </c>
      <c r="K4" s="112">
        <f ca="1">INDIRECT("'"&amp;$B4&amp;"'!D20",TRUE)</f>
        <v>0</v>
      </c>
      <c r="L4" s="112">
        <f ca="1">INDIRECT("'"&amp;$B4&amp;"'!D21",TRUE)</f>
        <v>0</v>
      </c>
      <c r="M4" s="112">
        <f ca="1">INDIRECT("'"&amp;$B4&amp;"'!D22",TRUE)</f>
        <v>0</v>
      </c>
      <c r="N4" s="112">
        <f ca="1">INDIRECT("'"&amp;$B4&amp;"'!D23",TRUE)</f>
        <v>0</v>
      </c>
      <c r="O4" s="112">
        <f ca="1">INDIRECT("'"&amp;$B4&amp;"'!D24",TRUE)</f>
        <v>0</v>
      </c>
      <c r="P4" s="112">
        <f ca="1">INDIRECT("'"&amp;$B4&amp;"'!D25",TRUE)</f>
        <v>12</v>
      </c>
      <c r="Q4" s="112">
        <f ca="1">INDIRECT("'"&amp;$B4&amp;"'!D26",TRUE)</f>
        <v>0</v>
      </c>
      <c r="R4" s="149">
        <f t="shared" ca="1" si="0"/>
        <v>12</v>
      </c>
      <c r="S4" s="102">
        <f ca="1">INDIRECT("'"&amp;$B4&amp;"'!D29",TRUE)</f>
        <v>0</v>
      </c>
      <c r="T4" s="137">
        <f t="shared" ca="1" si="1"/>
        <v>12</v>
      </c>
      <c r="U4" s="112"/>
      <c r="V4" s="112"/>
      <c r="W4" s="158"/>
      <c r="X4" s="112"/>
      <c r="Y4" s="112"/>
      <c r="Z4" s="112"/>
      <c r="AA4" s="112"/>
      <c r="AB4" s="112"/>
      <c r="AC4" s="112"/>
      <c r="AD4" s="112"/>
      <c r="AE4" s="112"/>
      <c r="AF4" s="146"/>
      <c r="AG4" s="144"/>
      <c r="AH4" s="137"/>
      <c r="AI4" s="112"/>
      <c r="AJ4" s="112"/>
      <c r="AK4" s="112"/>
      <c r="AL4" s="112"/>
      <c r="AM4" s="112"/>
      <c r="AN4" s="112"/>
      <c r="AO4" s="112"/>
      <c r="AP4" s="137"/>
      <c r="AQ4" s="137"/>
      <c r="AR4" s="137"/>
      <c r="AT4" s="137"/>
      <c r="AU4" s="137"/>
      <c r="AV4" s="137"/>
    </row>
    <row r="5" spans="2:49">
      <c r="B5" s="510"/>
      <c r="C5" s="133" t="s">
        <v>82</v>
      </c>
      <c r="D5" s="134">
        <f ca="1">INDIRECT("'"&amp;$B4&amp;"'!E13",TRUE)</f>
        <v>0</v>
      </c>
      <c r="E5" s="134">
        <f ca="1">INDIRECT("'"&amp;$B4&amp;"'!E14",TRUE)</f>
        <v>0</v>
      </c>
      <c r="F5" s="134">
        <f ca="1">INDIRECT("'"&amp;$B4&amp;"'!E15",TRUE)</f>
        <v>0</v>
      </c>
      <c r="G5" s="134">
        <f ca="1">INDIRECT("'"&amp;$B4&amp;"'!E16",TRUE)</f>
        <v>0</v>
      </c>
      <c r="H5" s="134">
        <f ca="1">INDIRECT("'"&amp;$B4&amp;"'!E17",TRUE)</f>
        <v>0</v>
      </c>
      <c r="I5" s="134">
        <f ca="1">INDIRECT("'"&amp;$B4&amp;"'!E18",TRUE)</f>
        <v>0</v>
      </c>
      <c r="J5" s="134">
        <f ca="1">INDIRECT("'"&amp;$B4&amp;"'!E19",TRUE)</f>
        <v>0</v>
      </c>
      <c r="K5" s="134">
        <f ca="1">INDIRECT("'"&amp;$B4&amp;"'!E20",TRUE)</f>
        <v>0</v>
      </c>
      <c r="L5" s="134">
        <f ca="1">INDIRECT("'"&amp;$B4&amp;"'!D21",TRUE)</f>
        <v>0</v>
      </c>
      <c r="M5" s="134">
        <f ca="1">INDIRECT("'"&amp;$B4&amp;"'!E22",TRUE)</f>
        <v>0</v>
      </c>
      <c r="N5" s="134">
        <f ca="1">INDIRECT("'"&amp;$B4&amp;"'!E23",TRUE)</f>
        <v>0</v>
      </c>
      <c r="O5" s="134">
        <f ca="1">INDIRECT("'"&amp;$B4&amp;"'!E24",TRUE)</f>
        <v>0</v>
      </c>
      <c r="P5" s="134">
        <f ca="1">INDIRECT("'"&amp;$B4&amp;"'!E25",TRUE)</f>
        <v>3059408</v>
      </c>
      <c r="Q5" s="134">
        <f ca="1">INDIRECT("'"&amp;$B4&amp;"'!E26",TRUE)</f>
        <v>0</v>
      </c>
      <c r="R5" s="161">
        <f t="shared" ca="1" si="0"/>
        <v>3059408</v>
      </c>
      <c r="S5" s="152">
        <f ca="1">INDIRECT("'"&amp;$B4&amp;"'!E29",TRUE)</f>
        <v>0</v>
      </c>
      <c r="T5" s="163">
        <f t="shared" ca="1" si="1"/>
        <v>3059408</v>
      </c>
      <c r="U5" s="160">
        <f>'STATE TAX DETAIL (TRANSPOSED)'!F27</f>
        <v>456403</v>
      </c>
      <c r="V5" s="160">
        <f ca="1">INDIRECT("'"&amp;$B4&amp;"'!E225",TRUE)</f>
        <v>0</v>
      </c>
      <c r="W5" s="163">
        <f ca="1">U5+V5</f>
        <v>456403</v>
      </c>
      <c r="X5" s="160">
        <f ca="1">INDIRECT("'"&amp;$B4&amp;"'!E136",TRUE)</f>
        <v>6373768</v>
      </c>
      <c r="Y5" s="160">
        <f ca="1">INDIRECT("'"&amp;$B4&amp;"'!E137",TRUE)</f>
        <v>95357</v>
      </c>
      <c r="Z5" s="160">
        <f ca="1">INDIRECT("'"&amp;$B4&amp;"'!E138",TRUE)</f>
        <v>32442</v>
      </c>
      <c r="AA5" s="160">
        <f ca="1">INDIRECT("'"&amp;$B4&amp;"'!E139",TRUE)</f>
        <v>0</v>
      </c>
      <c r="AB5" s="160">
        <f ca="1">INDIRECT("'"&amp;$B4&amp;"'!E140",TRUE)</f>
        <v>0</v>
      </c>
      <c r="AC5" s="160">
        <f ca="1">INDIRECT("'"&amp;$B4&amp;"'!E141",TRUE)</f>
        <v>0</v>
      </c>
      <c r="AD5" s="160">
        <f ca="1">INDIRECT("'"&amp;$B4&amp;"'!E142",TRUE)</f>
        <v>254951</v>
      </c>
      <c r="AE5" s="160">
        <f ca="1">INDIRECT("'"&amp;$B4&amp;"'!E143",TRUE)</f>
        <v>0</v>
      </c>
      <c r="AF5" s="164">
        <f ca="1">SUM(X5:AE5)</f>
        <v>6756518</v>
      </c>
      <c r="AG5" s="165">
        <f ca="1">INDIRECT("'"&amp;$B4&amp;"'!E8",TRUE)</f>
        <v>3059408</v>
      </c>
      <c r="AH5" s="163">
        <f ca="1">INDIRECT("'"&amp;$B4&amp;"'!E147",TRUE)</f>
        <v>1529704</v>
      </c>
      <c r="AI5" s="160">
        <f ca="1">INDIRECT("'"&amp;$B4&amp;"'!E151",TRUE)</f>
        <v>0</v>
      </c>
      <c r="AJ5" s="160">
        <f ca="1">INDIRECT("'"&amp;$B4&amp;"'!E152",TRUE)</f>
        <v>0</v>
      </c>
      <c r="AK5" s="160">
        <f ca="1">INDIRECT("'"&amp;$B4&amp;"'!E153",TRUE)</f>
        <v>0</v>
      </c>
      <c r="AL5" s="160">
        <f ca="1">INDIRECT("'"&amp;$B4&amp;"'!E154",TRUE)</f>
        <v>0</v>
      </c>
      <c r="AM5" s="160">
        <f ca="1">INDIRECT("'"&amp;$B4&amp;"'!E155",TRUE)</f>
        <v>0</v>
      </c>
      <c r="AN5" s="160">
        <f ca="1">INDIRECT("'"&amp;$B4&amp;"'!E156",TRUE)</f>
        <v>0</v>
      </c>
      <c r="AO5" s="160">
        <f ca="1">INDIRECT("'"&amp;$B4&amp;"'!E157",TRUE)</f>
        <v>0</v>
      </c>
      <c r="AP5" s="163">
        <f ca="1">SUM(AI5:AO5)</f>
        <v>0</v>
      </c>
      <c r="AQ5" s="163">
        <f ca="1">AF5+AG5+AH5+AP5</f>
        <v>11345630</v>
      </c>
      <c r="AR5" s="163">
        <f>'STATE TAX DETAIL (TRANSPOSED)'!F61</f>
        <v>3990522</v>
      </c>
      <c r="AS5" s="184"/>
      <c r="AT5" s="163">
        <f ca="1">INDIRECT("'"&amp;$B4&amp;"'!C2",TRUE)</f>
        <v>254950671</v>
      </c>
      <c r="AU5" s="163">
        <f>'Big Horn Taxes'!E229</f>
        <v>58128630</v>
      </c>
      <c r="AV5" s="491">
        <f ca="1">T5+W5+AF5+AG5+AH5+AR5+AP5</f>
        <v>18851963</v>
      </c>
    </row>
    <row r="6" spans="2:49">
      <c r="B6" s="509" t="s">
        <v>182</v>
      </c>
      <c r="C6" s="130" t="s">
        <v>81</v>
      </c>
      <c r="D6" s="112">
        <f ca="1">INDIRECT("'"&amp;$B6&amp;"'!D13",TRUE)</f>
        <v>0</v>
      </c>
      <c r="E6" s="112">
        <f ca="1">INDIRECT("'"&amp;$B6&amp;"'!D14",TRUE)</f>
        <v>0</v>
      </c>
      <c r="F6" s="112">
        <f ca="1">INDIRECT("'"&amp;$B6&amp;"'!D15",TRUE)</f>
        <v>0</v>
      </c>
      <c r="G6" s="112">
        <f ca="1">INDIRECT("'"&amp;$B6&amp;"'!D16",TRUE)</f>
        <v>0</v>
      </c>
      <c r="H6" s="112">
        <f ca="1">INDIRECT("'"&amp;$B6&amp;"'!D17",TRUE)</f>
        <v>0</v>
      </c>
      <c r="I6" s="112">
        <f ca="1">INDIRECT("'"&amp;$B6&amp;"'!D18",TRUE)</f>
        <v>0</v>
      </c>
      <c r="J6" s="112">
        <f ca="1">INDIRECT("'"&amp;$B6&amp;"'!D19",TRUE)</f>
        <v>0</v>
      </c>
      <c r="K6" s="112">
        <f ca="1">INDIRECT("'"&amp;$B6&amp;"'!D20",TRUE)</f>
        <v>0</v>
      </c>
      <c r="L6" s="112">
        <f ca="1">INDIRECT("'"&amp;$B6&amp;"'!D21",TRUE)</f>
        <v>0</v>
      </c>
      <c r="M6" s="112">
        <f ca="1">INDIRECT("'"&amp;$B6&amp;"'!D22",TRUE)</f>
        <v>0</v>
      </c>
      <c r="N6" s="112">
        <f ca="1">INDIRECT("'"&amp;$B6&amp;"'!D23",TRUE)</f>
        <v>0</v>
      </c>
      <c r="O6" s="112">
        <f ca="1">INDIRECT("'"&amp;$B6&amp;"'!D24",TRUE)</f>
        <v>0</v>
      </c>
      <c r="P6" s="112">
        <f ca="1">INDIRECT("'"&amp;$B6&amp;"'!D25",TRUE)</f>
        <v>10.45</v>
      </c>
      <c r="Q6" s="112">
        <f ca="1">INDIRECT("'"&amp;$B6&amp;"'!D26",TRUE)</f>
        <v>0</v>
      </c>
      <c r="R6" s="149">
        <f t="shared" ca="1" si="0"/>
        <v>10.45</v>
      </c>
      <c r="S6" s="102">
        <f ca="1">INDIRECT("'"&amp;$B6&amp;"'!D29",TRUE)</f>
        <v>0</v>
      </c>
      <c r="T6" s="137">
        <f t="shared" ca="1" si="1"/>
        <v>10.45</v>
      </c>
      <c r="U6" s="112"/>
      <c r="V6" s="112"/>
      <c r="W6" s="158"/>
      <c r="X6" s="112"/>
      <c r="Y6" s="112"/>
      <c r="Z6" s="112"/>
      <c r="AA6" s="112"/>
      <c r="AB6" s="112"/>
      <c r="AC6" s="112"/>
      <c r="AD6" s="112"/>
      <c r="AE6" s="112"/>
      <c r="AF6" s="146"/>
      <c r="AG6" s="144"/>
      <c r="AH6" s="137"/>
      <c r="AI6" s="112"/>
      <c r="AJ6" s="112"/>
      <c r="AK6" s="112"/>
      <c r="AL6" s="112"/>
      <c r="AM6" s="112"/>
      <c r="AN6" s="112"/>
      <c r="AO6" s="112"/>
      <c r="AP6" s="137"/>
      <c r="AQ6" s="137"/>
      <c r="AR6" s="137"/>
      <c r="AT6" s="137"/>
      <c r="AU6" s="137"/>
      <c r="AV6" s="137"/>
    </row>
    <row r="7" spans="2:49">
      <c r="B7" s="510"/>
      <c r="C7" s="133" t="s">
        <v>82</v>
      </c>
      <c r="D7" s="134">
        <f ca="1">INDIRECT("'"&amp;$B6&amp;"'!E13",TRUE)</f>
        <v>0</v>
      </c>
      <c r="E7" s="134">
        <f ca="1">INDIRECT("'"&amp;$B6&amp;"'!E14",TRUE)</f>
        <v>0</v>
      </c>
      <c r="F7" s="134">
        <f ca="1">INDIRECT("'"&amp;$B6&amp;"'!E15",TRUE)</f>
        <v>0</v>
      </c>
      <c r="G7" s="134">
        <f ca="1">INDIRECT("'"&amp;$B6&amp;"'!E16",TRUE)</f>
        <v>0</v>
      </c>
      <c r="H7" s="134">
        <f ca="1">INDIRECT("'"&amp;$B6&amp;"'!E17",TRUE)</f>
        <v>0</v>
      </c>
      <c r="I7" s="134">
        <f ca="1">INDIRECT("'"&amp;$B6&amp;"'!E18",TRUE)</f>
        <v>0</v>
      </c>
      <c r="J7" s="134">
        <f ca="1">INDIRECT("'"&amp;$B6&amp;"'!E19",TRUE)</f>
        <v>0</v>
      </c>
      <c r="K7" s="134">
        <f ca="1">INDIRECT("'"&amp;$B6&amp;"'!E20",TRUE)</f>
        <v>0</v>
      </c>
      <c r="L7" s="134">
        <f ca="1">INDIRECT("'"&amp;$B6&amp;"'!D21",TRUE)</f>
        <v>0</v>
      </c>
      <c r="M7" s="134">
        <f ca="1">INDIRECT("'"&amp;$B6&amp;"'!E22",TRUE)</f>
        <v>0</v>
      </c>
      <c r="N7" s="134">
        <f ca="1">INDIRECT("'"&amp;$B6&amp;"'!E23",TRUE)</f>
        <v>0</v>
      </c>
      <c r="O7" s="134">
        <f ca="1">INDIRECT("'"&amp;$B6&amp;"'!E24",TRUE)</f>
        <v>0</v>
      </c>
      <c r="P7" s="134">
        <f ca="1">INDIRECT("'"&amp;$B6&amp;"'!E25",TRUE)</f>
        <v>51116495</v>
      </c>
      <c r="Q7" s="134">
        <f ca="1">INDIRECT("'"&amp;$B6&amp;"'!E26",TRUE)</f>
        <v>0</v>
      </c>
      <c r="R7" s="161">
        <f t="shared" ca="1" si="0"/>
        <v>51116495</v>
      </c>
      <c r="S7" s="152">
        <f ca="1">INDIRECT("'"&amp;$B6&amp;"'!E29",TRUE)</f>
        <v>0</v>
      </c>
      <c r="T7" s="163">
        <f t="shared" ca="1" si="1"/>
        <v>51116495</v>
      </c>
      <c r="U7" s="160">
        <f>'STATE TAX DETAIL (TRANSPOSED)'!H27</f>
        <v>3321025</v>
      </c>
      <c r="V7" s="160">
        <f ca="1">INDIRECT("'"&amp;$B6&amp;"'!E225",TRUE)</f>
        <v>0</v>
      </c>
      <c r="W7" s="163">
        <f ca="1">U7+V7</f>
        <v>3321025</v>
      </c>
      <c r="X7" s="160">
        <f ca="1">INDIRECT("'"&amp;$B6&amp;"'!E136",TRUE)</f>
        <v>122288266</v>
      </c>
      <c r="Y7" s="160">
        <f ca="1">INDIRECT("'"&amp;$B6&amp;"'!E137",TRUE)</f>
        <v>2445765</v>
      </c>
      <c r="Z7" s="160">
        <f ca="1">INDIRECT("'"&amp;$B6&amp;"'!E138",TRUE)</f>
        <v>0</v>
      </c>
      <c r="AA7" s="160">
        <f ca="1">INDIRECT("'"&amp;$B6&amp;"'!E139",TRUE)</f>
        <v>0</v>
      </c>
      <c r="AB7" s="160">
        <f ca="1">INDIRECT("'"&amp;$B6&amp;"'!E140",TRUE)</f>
        <v>0</v>
      </c>
      <c r="AC7" s="160">
        <f ca="1">INDIRECT("'"&amp;$B6&amp;"'!E141",TRUE)</f>
        <v>0</v>
      </c>
      <c r="AD7" s="160">
        <f ca="1">INDIRECT("'"&amp;$B6&amp;"'!E142",TRUE)</f>
        <v>4891531</v>
      </c>
      <c r="AE7" s="160">
        <f ca="1">INDIRECT("'"&amp;$B6&amp;"'!E143",TRUE)</f>
        <v>0</v>
      </c>
      <c r="AF7" s="164">
        <f ca="1">SUM(X7:AE7)</f>
        <v>129625562</v>
      </c>
      <c r="AG7" s="165">
        <f ca="1">INDIRECT("'"&amp;$B6&amp;"'!E8",TRUE)</f>
        <v>58698367</v>
      </c>
      <c r="AH7" s="163">
        <f ca="1">INDIRECT("'"&amp;$B6&amp;"'!E147",TRUE)</f>
        <v>29349184</v>
      </c>
      <c r="AI7" s="160">
        <f ca="1">INDIRECT("'"&amp;$B6&amp;"'!E151",TRUE)</f>
        <v>17658426</v>
      </c>
      <c r="AJ7" s="160">
        <f ca="1">INDIRECT("'"&amp;$B6&amp;"'!E152",TRUE)</f>
        <v>0</v>
      </c>
      <c r="AK7" s="160">
        <f ca="1">INDIRECT("'"&amp;$B6&amp;"'!E153",TRUE)</f>
        <v>0</v>
      </c>
      <c r="AL7" s="160">
        <f ca="1">INDIRECT("'"&amp;$B6&amp;"'!E154",TRUE)</f>
        <v>0</v>
      </c>
      <c r="AM7" s="160">
        <f ca="1">INDIRECT("'"&amp;$B6&amp;"'!E155",TRUE)</f>
        <v>0</v>
      </c>
      <c r="AN7" s="160">
        <f ca="1">INDIRECT("'"&amp;$B6&amp;"'!E156",TRUE)</f>
        <v>0</v>
      </c>
      <c r="AO7" s="160">
        <f ca="1">INDIRECT("'"&amp;$B6&amp;"'!E157",TRUE)</f>
        <v>0</v>
      </c>
      <c r="AP7" s="163">
        <f ca="1">SUM(AI7:AO7)</f>
        <v>17658426</v>
      </c>
      <c r="AQ7" s="163">
        <f ca="1">AF7+AG7+AH7+AP7</f>
        <v>235331539</v>
      </c>
      <c r="AR7" s="163">
        <f>'STATE TAX DETAIL (TRANSPOSED)'!H61</f>
        <v>20492816</v>
      </c>
      <c r="AS7" s="184"/>
      <c r="AT7" s="163">
        <f ca="1">INDIRECT("'"&amp;$B6&amp;"'!C2",TRUE)</f>
        <v>4891530621</v>
      </c>
      <c r="AU7" s="163">
        <f>'Campbell Taxes'!E229</f>
        <v>415128186</v>
      </c>
      <c r="AV7" s="491">
        <f ca="1">T7+W7+AF7+AG7+AH7+AR7+AP7</f>
        <v>310261875</v>
      </c>
    </row>
    <row r="8" spans="2:49">
      <c r="B8" s="509" t="s">
        <v>183</v>
      </c>
      <c r="C8" s="130" t="s">
        <v>81</v>
      </c>
      <c r="D8" s="112">
        <f ca="1">INDIRECT("'"&amp;$B8&amp;"'!D13",TRUE)</f>
        <v>0</v>
      </c>
      <c r="E8" s="112">
        <f ca="1">INDIRECT("'"&amp;$B8&amp;"'!D14",TRUE)</f>
        <v>0</v>
      </c>
      <c r="F8" s="112">
        <f ca="1">INDIRECT("'"&amp;$B8&amp;"'!D15",TRUE)</f>
        <v>0</v>
      </c>
      <c r="G8" s="112">
        <f ca="1">INDIRECT("'"&amp;$B8&amp;"'!D16",TRUE)</f>
        <v>0</v>
      </c>
      <c r="H8" s="112">
        <f ca="1">INDIRECT("'"&amp;$B8&amp;"'!D17",TRUE)</f>
        <v>0</v>
      </c>
      <c r="I8" s="112">
        <f ca="1">INDIRECT("'"&amp;$B8&amp;"'!D18",TRUE)</f>
        <v>0</v>
      </c>
      <c r="J8" s="112">
        <f ca="1">INDIRECT("'"&amp;$B8&amp;"'!D19",TRUE)</f>
        <v>0</v>
      </c>
      <c r="K8" s="112">
        <f ca="1">INDIRECT("'"&amp;$B8&amp;"'!D20",TRUE)</f>
        <v>0</v>
      </c>
      <c r="L8" s="112">
        <f ca="1">INDIRECT("'"&amp;$B8&amp;"'!D21",TRUE)</f>
        <v>0</v>
      </c>
      <c r="M8" s="112">
        <f ca="1">INDIRECT("'"&amp;$B8&amp;"'!D22",TRUE)</f>
        <v>0</v>
      </c>
      <c r="N8" s="112">
        <f ca="1">INDIRECT("'"&amp;$B8&amp;"'!D23",TRUE)</f>
        <v>0</v>
      </c>
      <c r="O8" s="112">
        <f ca="1">INDIRECT("'"&amp;$B8&amp;"'!D24",TRUE)</f>
        <v>0</v>
      </c>
      <c r="P8" s="112">
        <f ca="1">INDIRECT("'"&amp;$B8&amp;"'!D25",TRUE)</f>
        <v>12</v>
      </c>
      <c r="Q8" s="112">
        <f ca="1">INDIRECT("'"&amp;$B8&amp;"'!D26",TRUE)</f>
        <v>0</v>
      </c>
      <c r="R8" s="149">
        <f t="shared" ca="1" si="0"/>
        <v>12</v>
      </c>
      <c r="S8" s="102">
        <f ca="1">INDIRECT("'"&amp;$B8&amp;"'!D29",TRUE)</f>
        <v>0</v>
      </c>
      <c r="T8" s="137">
        <f t="shared" ca="1" si="1"/>
        <v>12</v>
      </c>
      <c r="U8" s="112"/>
      <c r="V8" s="112"/>
      <c r="W8" s="158"/>
      <c r="X8" s="112"/>
      <c r="Y8" s="112"/>
      <c r="Z8" s="112"/>
      <c r="AA8" s="112"/>
      <c r="AB8" s="112"/>
      <c r="AC8" s="112"/>
      <c r="AD8" s="112"/>
      <c r="AE8" s="112"/>
      <c r="AF8" s="146"/>
      <c r="AG8" s="144"/>
      <c r="AH8" s="137"/>
      <c r="AI8" s="112"/>
      <c r="AJ8" s="112"/>
      <c r="AK8" s="112"/>
      <c r="AL8" s="112"/>
      <c r="AM8" s="112"/>
      <c r="AN8" s="112"/>
      <c r="AO8" s="112"/>
      <c r="AP8" s="137"/>
      <c r="AQ8" s="137"/>
      <c r="AR8" s="137"/>
      <c r="AT8" s="137"/>
      <c r="AU8" s="137"/>
      <c r="AV8" s="137"/>
      <c r="AW8" s="184"/>
    </row>
    <row r="9" spans="2:49" s="184" customFormat="1">
      <c r="B9" s="510"/>
      <c r="C9" s="324" t="s">
        <v>82</v>
      </c>
      <c r="D9" s="160">
        <f ca="1">INDIRECT("'"&amp;$B8&amp;"'!E13",TRUE)</f>
        <v>0</v>
      </c>
      <c r="E9" s="160">
        <f ca="1">INDIRECT("'"&amp;$B8&amp;"'!E14",TRUE)</f>
        <v>0</v>
      </c>
      <c r="F9" s="160">
        <f ca="1">INDIRECT("'"&amp;$B8&amp;"'!E15",TRUE)</f>
        <v>0</v>
      </c>
      <c r="G9" s="160">
        <f ca="1">INDIRECT("'"&amp;$B8&amp;"'!E16",TRUE)</f>
        <v>0</v>
      </c>
      <c r="H9" s="160">
        <f ca="1">INDIRECT("'"&amp;$B8&amp;"'!E17",TRUE)</f>
        <v>0</v>
      </c>
      <c r="I9" s="160">
        <f ca="1">INDIRECT("'"&amp;$B8&amp;"'!E18",TRUE)</f>
        <v>0</v>
      </c>
      <c r="J9" s="160">
        <f ca="1">INDIRECT("'"&amp;$B8&amp;"'!E19",TRUE)</f>
        <v>0</v>
      </c>
      <c r="K9" s="160">
        <f ca="1">INDIRECT("'"&amp;$B8&amp;"'!E20",TRUE)</f>
        <v>0</v>
      </c>
      <c r="L9" s="160">
        <f ca="1">INDIRECT("'"&amp;$B8&amp;"'!e21",TRUE)</f>
        <v>0</v>
      </c>
      <c r="M9" s="160">
        <f ca="1">INDIRECT("'"&amp;$B8&amp;"'!E22",TRUE)</f>
        <v>0</v>
      </c>
      <c r="N9" s="160">
        <f ca="1">INDIRECT("'"&amp;$B8&amp;"'!E23",TRUE)</f>
        <v>0</v>
      </c>
      <c r="O9" s="160">
        <f ca="1">INDIRECT("'"&amp;$B8&amp;"'!E24",TRUE)</f>
        <v>0</v>
      </c>
      <c r="P9" s="160">
        <f ca="1">INDIRECT("'"&amp;$B8&amp;"'!E25",TRUE)</f>
        <v>9920594</v>
      </c>
      <c r="Q9" s="160">
        <f ca="1">INDIRECT("'"&amp;$B8&amp;"'!E26",TRUE)</f>
        <v>0</v>
      </c>
      <c r="R9" s="161">
        <f t="shared" ca="1" si="0"/>
        <v>9920594</v>
      </c>
      <c r="S9" s="162">
        <f ca="1">INDIRECT("'"&amp;$B8&amp;"'!E29",TRUE)</f>
        <v>0</v>
      </c>
      <c r="T9" s="163">
        <f t="shared" ca="1" si="1"/>
        <v>9920594</v>
      </c>
      <c r="U9" s="160">
        <f>'Carbon Taxes'!E232</f>
        <v>1805453</v>
      </c>
      <c r="V9" s="160">
        <f>'Carbon Taxes'!E231</f>
        <v>0</v>
      </c>
      <c r="W9" s="163">
        <f>U9+V9</f>
        <v>1805453</v>
      </c>
      <c r="X9" s="160">
        <f ca="1">INDIRECT("'"&amp;$B8&amp;"'!E136",TRUE)</f>
        <v>20667904</v>
      </c>
      <c r="Y9" s="160">
        <f ca="1">INDIRECT("'"&amp;$B8&amp;"'!E137",TRUE)</f>
        <v>388729</v>
      </c>
      <c r="Z9" s="160">
        <f ca="1">INDIRECT("'"&amp;$B8&amp;"'!E138",TRUE)</f>
        <v>314841</v>
      </c>
      <c r="AA9" s="160">
        <f ca="1">INDIRECT("'"&amp;$B8&amp;"'!E139",TRUE)</f>
        <v>0</v>
      </c>
      <c r="AB9" s="160">
        <f ca="1">INDIRECT("'"&amp;$B8&amp;"'!E140",TRUE)</f>
        <v>870635</v>
      </c>
      <c r="AC9" s="160">
        <f ca="1">INDIRECT("'"&amp;$B8&amp;"'!E141",TRUE)</f>
        <v>0</v>
      </c>
      <c r="AD9" s="160">
        <f ca="1">INDIRECT("'"&amp;$B8&amp;"'!E142",TRUE)</f>
        <v>826717</v>
      </c>
      <c r="AE9" s="160">
        <f ca="1">INDIRECT("'"&amp;$B8&amp;"'!E143",TRUE)</f>
        <v>1160847</v>
      </c>
      <c r="AF9" s="164">
        <f ca="1">SUM(X9:AE9)</f>
        <v>24229673</v>
      </c>
      <c r="AG9" s="165">
        <f>'Carbon Taxes'!E8</f>
        <v>9920594</v>
      </c>
      <c r="AH9" s="163">
        <f>'Carbon Taxes'!E147</f>
        <v>4960297</v>
      </c>
      <c r="AI9" s="160">
        <f ca="1">INDIRECT("'"&amp;$B8&amp;"'!E151",TRUE)</f>
        <v>0</v>
      </c>
      <c r="AJ9" s="160">
        <f ca="1">INDIRECT("'"&amp;$B8&amp;"'!E152",TRUE)</f>
        <v>0</v>
      </c>
      <c r="AK9" s="160">
        <f ca="1">INDIRECT("'"&amp;$B8&amp;"'!E153",TRUE)</f>
        <v>0</v>
      </c>
      <c r="AL9" s="160">
        <f ca="1">INDIRECT("'"&amp;$B8&amp;"'!E154",TRUE)</f>
        <v>0</v>
      </c>
      <c r="AM9" s="160">
        <f ca="1">INDIRECT("'"&amp;$B8&amp;"'!E155",TRUE)</f>
        <v>0</v>
      </c>
      <c r="AN9" s="160">
        <f ca="1">INDIRECT("'"&amp;$B8&amp;"'!E156",TRUE)</f>
        <v>0</v>
      </c>
      <c r="AO9" s="160">
        <f ca="1">INDIRECT("'"&amp;$B8&amp;"'!E157",TRUE)</f>
        <v>0</v>
      </c>
      <c r="AP9" s="163">
        <f ca="1">SUM(AI9:AO9)</f>
        <v>0</v>
      </c>
      <c r="AQ9" s="163">
        <f ca="1">AF9+AG9+AH9+AP9</f>
        <v>39110564</v>
      </c>
      <c r="AR9" s="163">
        <f>'Carbon Taxes'!E270</f>
        <v>5836975</v>
      </c>
      <c r="AT9" s="163">
        <f>'Carbon Taxes'!C2</f>
        <v>826716152</v>
      </c>
      <c r="AU9" s="163">
        <f>'Carbon Taxes'!E229</f>
        <v>225681798</v>
      </c>
      <c r="AV9" s="491">
        <f ca="1">T9+W9+AF9+AG9+AH9+AR9+AP9</f>
        <v>56673586</v>
      </c>
      <c r="AW9" s="78"/>
    </row>
    <row r="10" spans="2:49">
      <c r="B10" s="509" t="s">
        <v>184</v>
      </c>
      <c r="C10" s="130" t="s">
        <v>81</v>
      </c>
      <c r="D10" s="112">
        <f ca="1">INDIRECT("'"&amp;$B10&amp;"'!D13",TRUE)</f>
        <v>0</v>
      </c>
      <c r="E10" s="112">
        <f ca="1">INDIRECT("'"&amp;$B10&amp;"'!D14",TRUE)</f>
        <v>0</v>
      </c>
      <c r="F10" s="112">
        <f ca="1">INDIRECT("'"&amp;$B10&amp;"'!D15",TRUE)</f>
        <v>0</v>
      </c>
      <c r="G10" s="112">
        <f ca="1">INDIRECT("'"&amp;$B10&amp;"'!D16",TRUE)</f>
        <v>0</v>
      </c>
      <c r="H10" s="112">
        <f ca="1">INDIRECT("'"&amp;$B10&amp;"'!D17",TRUE)</f>
        <v>0</v>
      </c>
      <c r="I10" s="112">
        <f ca="1">INDIRECT("'"&amp;$B10&amp;"'!D18",TRUE)</f>
        <v>0</v>
      </c>
      <c r="J10" s="112">
        <f ca="1">INDIRECT("'"&amp;$B10&amp;"'!D19",TRUE)</f>
        <v>0</v>
      </c>
      <c r="K10" s="112">
        <f ca="1">INDIRECT("'"&amp;$B10&amp;"'!D20",TRUE)</f>
        <v>0</v>
      </c>
      <c r="L10" s="112">
        <f ca="1">INDIRECT("'"&amp;$B10&amp;"'!D21",TRUE)</f>
        <v>0</v>
      </c>
      <c r="M10" s="112">
        <f ca="1">INDIRECT("'"&amp;$B10&amp;"'!D22",TRUE)</f>
        <v>0</v>
      </c>
      <c r="N10" s="112">
        <f ca="1">INDIRECT("'"&amp;$B10&amp;"'!D23",TRUE)</f>
        <v>0</v>
      </c>
      <c r="O10" s="112">
        <f ca="1">INDIRECT("'"&amp;$B10&amp;"'!D24",TRUE)</f>
        <v>0</v>
      </c>
      <c r="P10" s="112">
        <f ca="1">INDIRECT("'"&amp;$B10&amp;"'!D25",TRUE)</f>
        <v>12</v>
      </c>
      <c r="Q10" s="112">
        <f ca="1">INDIRECT("'"&amp;$B10&amp;"'!D26",TRUE)</f>
        <v>0</v>
      </c>
      <c r="R10" s="149">
        <f t="shared" ca="1" si="0"/>
        <v>12</v>
      </c>
      <c r="S10" s="102">
        <f ca="1">INDIRECT("'"&amp;$B10&amp;"'!D29",TRUE)</f>
        <v>0</v>
      </c>
      <c r="T10" s="137">
        <f t="shared" ca="1" si="1"/>
        <v>12</v>
      </c>
      <c r="U10" s="112"/>
      <c r="V10" s="112"/>
      <c r="W10" s="158"/>
      <c r="X10" s="112"/>
      <c r="Y10" s="112"/>
      <c r="Z10" s="112"/>
      <c r="AA10" s="112"/>
      <c r="AB10" s="112"/>
      <c r="AC10" s="112"/>
      <c r="AD10" s="112"/>
      <c r="AE10" s="112"/>
      <c r="AF10" s="146"/>
      <c r="AG10" s="144"/>
      <c r="AH10" s="137"/>
      <c r="AI10" s="112"/>
      <c r="AJ10" s="112"/>
      <c r="AK10" s="112"/>
      <c r="AL10" s="112"/>
      <c r="AM10" s="112"/>
      <c r="AN10" s="112"/>
      <c r="AO10" s="112"/>
      <c r="AP10" s="137"/>
      <c r="AQ10" s="137"/>
      <c r="AR10" s="137"/>
      <c r="AT10" s="137"/>
      <c r="AU10" s="137"/>
      <c r="AV10" s="137"/>
      <c r="AW10" s="184"/>
    </row>
    <row r="11" spans="2:49" s="184" customFormat="1">
      <c r="B11" s="510"/>
      <c r="C11" s="324" t="s">
        <v>82</v>
      </c>
      <c r="D11" s="160">
        <f ca="1">INDIRECT("'"&amp;$B10&amp;"'!E13",TRUE)</f>
        <v>0</v>
      </c>
      <c r="E11" s="160">
        <f ca="1">INDIRECT("'"&amp;$B10&amp;"'!E14",TRUE)</f>
        <v>0</v>
      </c>
      <c r="F11" s="160">
        <f ca="1">INDIRECT("'"&amp;$B10&amp;"'!E15",TRUE)</f>
        <v>0</v>
      </c>
      <c r="G11" s="160">
        <f ca="1">INDIRECT("'"&amp;$B10&amp;"'!E16",TRUE)</f>
        <v>0</v>
      </c>
      <c r="H11" s="160">
        <f ca="1">INDIRECT("'"&amp;$B10&amp;"'!E17",TRUE)</f>
        <v>0</v>
      </c>
      <c r="I11" s="160">
        <f ca="1">INDIRECT("'"&amp;$B10&amp;"'!E18",TRUE)</f>
        <v>0</v>
      </c>
      <c r="J11" s="160">
        <f ca="1">INDIRECT("'"&amp;$B10&amp;"'!E19",TRUE)</f>
        <v>0</v>
      </c>
      <c r="K11" s="160">
        <f ca="1">INDIRECT("'"&amp;$B10&amp;"'!E20",TRUE)</f>
        <v>0</v>
      </c>
      <c r="L11" s="160">
        <f ca="1">INDIRECT("'"&amp;$B10&amp;"'!e21",TRUE)</f>
        <v>0</v>
      </c>
      <c r="M11" s="160">
        <f ca="1">INDIRECT("'"&amp;$B10&amp;"'!E22",TRUE)</f>
        <v>0</v>
      </c>
      <c r="N11" s="160">
        <f ca="1">INDIRECT("'"&amp;$B10&amp;"'!E23",TRUE)</f>
        <v>0</v>
      </c>
      <c r="O11" s="160">
        <f ca="1">INDIRECT("'"&amp;$B10&amp;"'!E24",TRUE)</f>
        <v>0</v>
      </c>
      <c r="P11" s="160">
        <f ca="1">INDIRECT("'"&amp;$B10&amp;"'!E25",TRUE)</f>
        <v>43306590</v>
      </c>
      <c r="Q11" s="160">
        <f ca="1">INDIRECT("'"&amp;$B10&amp;"'!E26",TRUE)</f>
        <v>0</v>
      </c>
      <c r="R11" s="161">
        <f t="shared" ca="1" si="0"/>
        <v>43306590</v>
      </c>
      <c r="S11" s="162">
        <f ca="1">INDIRECT("'"&amp;$B10&amp;"'!E29",TRUE)</f>
        <v>0</v>
      </c>
      <c r="T11" s="163">
        <f t="shared" ca="1" si="1"/>
        <v>43306590</v>
      </c>
      <c r="U11" s="160">
        <f>'STATE TAX DETAIL (TRANSPOSED)'!L27</f>
        <v>750450</v>
      </c>
      <c r="V11" s="160">
        <f ca="1">INDIRECT("'"&amp;$B10&amp;"'!E225",TRUE)</f>
        <v>0</v>
      </c>
      <c r="W11" s="163">
        <f ca="1">U11+V11</f>
        <v>750450</v>
      </c>
      <c r="X11" s="160">
        <f ca="1">INDIRECT("'"&amp;$B10&amp;"'!E136",TRUE)</f>
        <v>90222064</v>
      </c>
      <c r="Y11" s="160">
        <f ca="1">INDIRECT("'"&amp;$B10&amp;"'!E137",TRUE)</f>
        <v>1804441</v>
      </c>
      <c r="Z11" s="160">
        <f ca="1">INDIRECT("'"&amp;$B10&amp;"'!E138",TRUE)</f>
        <v>1133420</v>
      </c>
      <c r="AA11" s="160">
        <f ca="1">INDIRECT("'"&amp;$B10&amp;"'!E139",TRUE)</f>
        <v>283355</v>
      </c>
      <c r="AB11" s="160">
        <f ca="1">INDIRECT("'"&amp;$B10&amp;"'!E140",TRUE)</f>
        <v>0</v>
      </c>
      <c r="AC11" s="160">
        <f ca="1">INDIRECT("'"&amp;$B10&amp;"'!E141",TRUE)</f>
        <v>0</v>
      </c>
      <c r="AD11" s="160">
        <f ca="1">INDIRECT("'"&amp;$B10&amp;"'!E142",TRUE)</f>
        <v>3608882</v>
      </c>
      <c r="AE11" s="160">
        <f ca="1">INDIRECT("'"&amp;$B10&amp;"'!E143",TRUE)</f>
        <v>0</v>
      </c>
      <c r="AF11" s="164">
        <f ca="1">SUM(X11:AE11)</f>
        <v>97052162</v>
      </c>
      <c r="AG11" s="165">
        <f ca="1">INDIRECT("'"&amp;$B10&amp;"'!E8",TRUE)</f>
        <v>43306590</v>
      </c>
      <c r="AH11" s="163">
        <f ca="1">INDIRECT("'"&amp;$B10&amp;"'!E147",TRUE)</f>
        <v>21653295</v>
      </c>
      <c r="AI11" s="160">
        <f ca="1">INDIRECT("'"&amp;$B10&amp;"'!E151",TRUE)</f>
        <v>0</v>
      </c>
      <c r="AJ11" s="160">
        <f ca="1">INDIRECT("'"&amp;$B10&amp;"'!E152",TRUE)</f>
        <v>0</v>
      </c>
      <c r="AK11" s="160">
        <f ca="1">INDIRECT("'"&amp;$B10&amp;"'!E153",TRUE)</f>
        <v>0</v>
      </c>
      <c r="AL11" s="160">
        <f ca="1">INDIRECT("'"&amp;$B10&amp;"'!E154",TRUE)</f>
        <v>0</v>
      </c>
      <c r="AM11" s="160">
        <f ca="1">INDIRECT("'"&amp;$B10&amp;"'!E155",TRUE)</f>
        <v>0</v>
      </c>
      <c r="AN11" s="160">
        <f ca="1">INDIRECT("'"&amp;$B10&amp;"'!E156",TRUE)</f>
        <v>0</v>
      </c>
      <c r="AO11" s="160">
        <f ca="1">INDIRECT("'"&amp;$B10&amp;"'!E157",TRUE)</f>
        <v>0</v>
      </c>
      <c r="AP11" s="163">
        <f ca="1">SUM(AI11:AO11)</f>
        <v>0</v>
      </c>
      <c r="AQ11" s="163">
        <f ca="1">AF11+AG11+AH11+AP11</f>
        <v>162012047</v>
      </c>
      <c r="AR11" s="163">
        <f>'STATE TAX DETAIL (TRANSPOSED)'!L61</f>
        <v>12824423</v>
      </c>
      <c r="AT11" s="163">
        <f ca="1">INDIRECT("'"&amp;$B10&amp;"'!C2",TRUE)</f>
        <v>3608882530</v>
      </c>
      <c r="AU11" s="163">
        <f>'Converse Taxes'!E229</f>
        <v>94049601</v>
      </c>
      <c r="AV11" s="491">
        <f ca="1">T11+W11+AF11+AG11+AH11+AR11+AP11</f>
        <v>218893510</v>
      </c>
      <c r="AW11" s="78"/>
    </row>
    <row r="12" spans="2:49">
      <c r="B12" s="509" t="s">
        <v>185</v>
      </c>
      <c r="C12" s="130" t="s">
        <v>81</v>
      </c>
      <c r="D12" s="112">
        <f ca="1">INDIRECT("'"&amp;$B12&amp;"'!D13",TRUE)</f>
        <v>0</v>
      </c>
      <c r="E12" s="112">
        <f ca="1">INDIRECT("'"&amp;$B12&amp;"'!D14",TRUE)</f>
        <v>1.708</v>
      </c>
      <c r="F12" s="112">
        <f ca="1">INDIRECT("'"&amp;$B12&amp;"'!D15",TRUE)</f>
        <v>0.154</v>
      </c>
      <c r="G12" s="112">
        <f ca="1">INDIRECT("'"&amp;$B12&amp;"'!D16",TRUE)</f>
        <v>0</v>
      </c>
      <c r="H12" s="112">
        <f ca="1">INDIRECT("'"&amp;$B12&amp;"'!D17",TRUE)</f>
        <v>0</v>
      </c>
      <c r="I12" s="112">
        <f ca="1">INDIRECT("'"&amp;$B12&amp;"'!D18",TRUE)</f>
        <v>0</v>
      </c>
      <c r="J12" s="112">
        <f ca="1">INDIRECT("'"&amp;$B12&amp;"'!D19",TRUE)</f>
        <v>0</v>
      </c>
      <c r="K12" s="112">
        <f ca="1">INDIRECT("'"&amp;$B12&amp;"'!D20",TRUE)</f>
        <v>0</v>
      </c>
      <c r="L12" s="112">
        <f ca="1">INDIRECT("'"&amp;$B12&amp;"'!D21",TRUE)</f>
        <v>0</v>
      </c>
      <c r="M12" s="112">
        <f ca="1">INDIRECT("'"&amp;$B12&amp;"'!D22",TRUE)</f>
        <v>0</v>
      </c>
      <c r="N12" s="112">
        <f ca="1">INDIRECT("'"&amp;$B12&amp;"'!D23",TRUE)</f>
        <v>0</v>
      </c>
      <c r="O12" s="112">
        <f ca="1">INDIRECT("'"&amp;$B12&amp;"'!D24",TRUE)</f>
        <v>0</v>
      </c>
      <c r="P12" s="112">
        <f ca="1">INDIRECT("'"&amp;$B12&amp;"'!D25",TRUE)</f>
        <v>10.138</v>
      </c>
      <c r="Q12" s="112">
        <f ca="1">INDIRECT("'"&amp;$B12&amp;"'!D26",TRUE)</f>
        <v>0</v>
      </c>
      <c r="R12" s="149">
        <f t="shared" ca="1" si="0"/>
        <v>12</v>
      </c>
      <c r="S12" s="102">
        <f ca="1">INDIRECT("'"&amp;$B12&amp;"'!D29",TRUE)</f>
        <v>0</v>
      </c>
      <c r="T12" s="137">
        <f t="shared" ca="1" si="1"/>
        <v>12</v>
      </c>
      <c r="U12" s="112"/>
      <c r="V12" s="112"/>
      <c r="W12" s="158"/>
      <c r="X12" s="112"/>
      <c r="Y12" s="112"/>
      <c r="Z12" s="112"/>
      <c r="AA12" s="112"/>
      <c r="AB12" s="112"/>
      <c r="AC12" s="112"/>
      <c r="AD12" s="112"/>
      <c r="AE12" s="112"/>
      <c r="AF12" s="146"/>
      <c r="AG12" s="144"/>
      <c r="AH12" s="137"/>
      <c r="AI12" s="112"/>
      <c r="AJ12" s="112"/>
      <c r="AK12" s="112"/>
      <c r="AL12" s="112"/>
      <c r="AM12" s="112"/>
      <c r="AN12" s="112"/>
      <c r="AO12" s="112"/>
      <c r="AP12" s="137"/>
      <c r="AQ12" s="137"/>
      <c r="AR12" s="137"/>
      <c r="AT12" s="137"/>
      <c r="AU12" s="137"/>
      <c r="AV12" s="137"/>
      <c r="AW12" s="184"/>
    </row>
    <row r="13" spans="2:49" s="184" customFormat="1">
      <c r="B13" s="510"/>
      <c r="C13" s="324" t="s">
        <v>82</v>
      </c>
      <c r="D13" s="160">
        <f ca="1">INDIRECT("'"&amp;$B12&amp;"'!E13",TRUE)</f>
        <v>0</v>
      </c>
      <c r="E13" s="160">
        <f ca="1">INDIRECT("'"&amp;$B12&amp;"'!E14",TRUE)</f>
        <v>500000</v>
      </c>
      <c r="F13" s="160">
        <f ca="1">INDIRECT("'"&amp;$B12&amp;"'!E15",TRUE)</f>
        <v>45000</v>
      </c>
      <c r="G13" s="160">
        <f ca="1">INDIRECT("'"&amp;$B12&amp;"'!E16",TRUE)</f>
        <v>0</v>
      </c>
      <c r="H13" s="160">
        <f ca="1">INDIRECT("'"&amp;$B12&amp;"'!E17",TRUE)</f>
        <v>0</v>
      </c>
      <c r="I13" s="160">
        <f ca="1">INDIRECT("'"&amp;$B12&amp;"'!E18",TRUE)</f>
        <v>0</v>
      </c>
      <c r="J13" s="160">
        <f ca="1">INDIRECT("'"&amp;$B12&amp;"'!E19",TRUE)</f>
        <v>0</v>
      </c>
      <c r="K13" s="160">
        <f ca="1">INDIRECT("'"&amp;$B12&amp;"'!E20",TRUE)</f>
        <v>0</v>
      </c>
      <c r="L13" s="160">
        <f ca="1">INDIRECT("'"&amp;$B12&amp;"'!e21",TRUE)</f>
        <v>0</v>
      </c>
      <c r="M13" s="160">
        <f ca="1">INDIRECT("'"&amp;$B12&amp;"'!E22",TRUE)</f>
        <v>0</v>
      </c>
      <c r="N13" s="160">
        <f ca="1">INDIRECT("'"&amp;$B12&amp;"'!E23",TRUE)</f>
        <v>0</v>
      </c>
      <c r="O13" s="160">
        <f ca="1">INDIRECT("'"&amp;$B12&amp;"'!E24",TRUE)</f>
        <v>0</v>
      </c>
      <c r="P13" s="160">
        <f ca="1">INDIRECT("'"&amp;$B12&amp;"'!E25",TRUE)</f>
        <v>2968565</v>
      </c>
      <c r="Q13" s="160">
        <f ca="1">INDIRECT("'"&amp;$B12&amp;"'!E26",TRUE)</f>
        <v>0</v>
      </c>
      <c r="R13" s="161">
        <f t="shared" ca="1" si="0"/>
        <v>3513565</v>
      </c>
      <c r="S13" s="162">
        <f ca="1">INDIRECT("'"&amp;$B12&amp;"'!E29",TRUE)</f>
        <v>0</v>
      </c>
      <c r="T13" s="163">
        <f t="shared" ca="1" si="1"/>
        <v>3513565</v>
      </c>
      <c r="U13" s="160">
        <f>'STATE TAX DETAIL (TRANSPOSED)'!N27</f>
        <v>324325</v>
      </c>
      <c r="V13" s="160">
        <f ca="1">INDIRECT("'"&amp;$B12&amp;"'!E225",TRUE)</f>
        <v>0</v>
      </c>
      <c r="W13" s="163">
        <f ca="1">U13+V13</f>
        <v>324325</v>
      </c>
      <c r="X13" s="160">
        <f ca="1">INDIRECT("'"&amp;$B12&amp;"'!E136",TRUE)</f>
        <v>7319926</v>
      </c>
      <c r="Y13" s="160">
        <f ca="1">INDIRECT("'"&amp;$B12&amp;"'!E137",TRUE)</f>
        <v>146399</v>
      </c>
      <c r="Z13" s="160">
        <f ca="1">INDIRECT("'"&amp;$B12&amp;"'!E138",TRUE)</f>
        <v>0</v>
      </c>
      <c r="AA13" s="160">
        <f ca="1">INDIRECT("'"&amp;$B12&amp;"'!E139",TRUE)</f>
        <v>0</v>
      </c>
      <c r="AB13" s="160">
        <f ca="1">INDIRECT("'"&amp;$B12&amp;"'!E140",TRUE)</f>
        <v>0</v>
      </c>
      <c r="AC13" s="160">
        <f ca="1">INDIRECT("'"&amp;$B12&amp;"'!E141",TRUE)</f>
        <v>0</v>
      </c>
      <c r="AD13" s="160">
        <f ca="1">INDIRECT("'"&amp;$B12&amp;"'!E142",TRUE)</f>
        <v>292797</v>
      </c>
      <c r="AE13" s="160">
        <f ca="1">INDIRECT("'"&amp;$B12&amp;"'!E143",TRUE)</f>
        <v>0</v>
      </c>
      <c r="AF13" s="164">
        <f ca="1">SUM(X13:AE13)</f>
        <v>7759122</v>
      </c>
      <c r="AG13" s="165">
        <f ca="1">INDIRECT("'"&amp;$B12&amp;"'!E8",TRUE)</f>
        <v>3513565</v>
      </c>
      <c r="AH13" s="163">
        <f ca="1">INDIRECT("'"&amp;$B12&amp;"'!E147",TRUE)</f>
        <v>1756782</v>
      </c>
      <c r="AI13" s="160">
        <f ca="1">INDIRECT("'"&amp;$B12&amp;"'!E151",TRUE)</f>
        <v>0</v>
      </c>
      <c r="AJ13" s="160">
        <f ca="1">INDIRECT("'"&amp;$B12&amp;"'!E152",TRUE)</f>
        <v>0</v>
      </c>
      <c r="AK13" s="160">
        <f ca="1">INDIRECT("'"&amp;$B12&amp;"'!E153",TRUE)</f>
        <v>0</v>
      </c>
      <c r="AL13" s="160">
        <f ca="1">INDIRECT("'"&amp;$B12&amp;"'!E154",TRUE)</f>
        <v>0</v>
      </c>
      <c r="AM13" s="160">
        <f ca="1">INDIRECT("'"&amp;$B12&amp;"'!E155",TRUE)</f>
        <v>0</v>
      </c>
      <c r="AN13" s="160">
        <f ca="1">INDIRECT("'"&amp;$B12&amp;"'!E156",TRUE)</f>
        <v>0</v>
      </c>
      <c r="AO13" s="160">
        <f ca="1">INDIRECT("'"&amp;$B12&amp;"'!E157",TRUE)</f>
        <v>0</v>
      </c>
      <c r="AP13" s="163">
        <f ca="1">SUM(AI13:AO13)</f>
        <v>0</v>
      </c>
      <c r="AQ13" s="163">
        <f ca="1">AF13+AG13+AH13+AP13</f>
        <v>13029469</v>
      </c>
      <c r="AR13" s="163">
        <f>'STATE TAX DETAIL (TRANSPOSED)'!N61</f>
        <v>2049579</v>
      </c>
      <c r="AT13" s="163">
        <f ca="1">INDIRECT("'"&amp;$B12&amp;"'!C2",TRUE)</f>
        <v>292797049</v>
      </c>
      <c r="AU13" s="163">
        <f>'Crook Taxes'!E229</f>
        <v>40540547</v>
      </c>
      <c r="AV13" s="491">
        <f ca="1">T13+W13+AF13+AG13+AH13+AR13+AP13</f>
        <v>18916938</v>
      </c>
      <c r="AW13" s="78"/>
    </row>
    <row r="14" spans="2:49">
      <c r="B14" s="509" t="s">
        <v>186</v>
      </c>
      <c r="C14" s="130" t="s">
        <v>81</v>
      </c>
      <c r="D14" s="112">
        <f ca="1">INDIRECT("'"&amp;$B14&amp;"'!D13",TRUE)</f>
        <v>0</v>
      </c>
      <c r="E14" s="112">
        <f ca="1">INDIRECT("'"&amp;$B14&amp;"'!D14",TRUE)</f>
        <v>1.258</v>
      </c>
      <c r="F14" s="112">
        <f ca="1">INDIRECT("'"&amp;$B14&amp;"'!D15",TRUE)</f>
        <v>0.309</v>
      </c>
      <c r="G14" s="112">
        <f ca="1">INDIRECT("'"&amp;$B14&amp;"'!D16",TRUE)</f>
        <v>1.05</v>
      </c>
      <c r="H14" s="112">
        <f ca="1">INDIRECT("'"&amp;$B14&amp;"'!D17",TRUE)</f>
        <v>0</v>
      </c>
      <c r="I14" s="112">
        <f ca="1">INDIRECT("'"&amp;$B14&amp;"'!D18",TRUE)</f>
        <v>0</v>
      </c>
      <c r="J14" s="112">
        <f ca="1">INDIRECT("'"&amp;$B14&amp;"'!D19",TRUE)</f>
        <v>0</v>
      </c>
      <c r="K14" s="112">
        <f ca="1">INDIRECT("'"&amp;$B14&amp;"'!D20",TRUE)</f>
        <v>0</v>
      </c>
      <c r="L14" s="112">
        <f ca="1">INDIRECT("'"&amp;$B14&amp;"'!D21",TRUE)</f>
        <v>0</v>
      </c>
      <c r="M14" s="112">
        <f ca="1">INDIRECT("'"&amp;$B14&amp;"'!D22",TRUE)</f>
        <v>0.187</v>
      </c>
      <c r="N14" s="112">
        <f ca="1">INDIRECT("'"&amp;$B14&amp;"'!D23",TRUE)</f>
        <v>0</v>
      </c>
      <c r="O14" s="112">
        <f ca="1">INDIRECT("'"&amp;$B14&amp;"'!D24",TRUE)</f>
        <v>0</v>
      </c>
      <c r="P14" s="112">
        <f ca="1">INDIRECT("'"&amp;$B14&amp;"'!D25",TRUE)</f>
        <v>9.1959999999999997</v>
      </c>
      <c r="Q14" s="112">
        <f ca="1">INDIRECT("'"&amp;$B14&amp;"'!D26",TRUE)</f>
        <v>0</v>
      </c>
      <c r="R14" s="149">
        <f t="shared" ca="1" si="0"/>
        <v>12</v>
      </c>
      <c r="S14" s="102">
        <f ca="1">INDIRECT("'"&amp;$B14&amp;"'!D29",TRUE)</f>
        <v>0</v>
      </c>
      <c r="T14" s="137">
        <f t="shared" ca="1" si="1"/>
        <v>12</v>
      </c>
      <c r="U14" s="112"/>
      <c r="V14" s="112"/>
      <c r="W14" s="158"/>
      <c r="X14" s="112"/>
      <c r="Y14" s="112"/>
      <c r="Z14" s="112"/>
      <c r="AA14" s="112"/>
      <c r="AB14" s="112"/>
      <c r="AC14" s="112"/>
      <c r="AD14" s="112"/>
      <c r="AE14" s="112"/>
      <c r="AF14" s="146"/>
      <c r="AG14" s="144"/>
      <c r="AH14" s="137"/>
      <c r="AI14" s="112"/>
      <c r="AJ14" s="112"/>
      <c r="AK14" s="112"/>
      <c r="AL14" s="112"/>
      <c r="AM14" s="112"/>
      <c r="AN14" s="112"/>
      <c r="AO14" s="112"/>
      <c r="AP14" s="137"/>
      <c r="AQ14" s="137"/>
      <c r="AR14" s="137"/>
      <c r="AT14" s="137"/>
      <c r="AU14" s="137"/>
      <c r="AV14" s="137"/>
      <c r="AW14" s="179"/>
    </row>
    <row r="15" spans="2:49" s="179" customFormat="1">
      <c r="B15" s="510"/>
      <c r="C15" s="159" t="s">
        <v>82</v>
      </c>
      <c r="D15" s="160">
        <f ca="1">INDIRECT("'"&amp;$B14&amp;"'!E13",TRUE)</f>
        <v>0</v>
      </c>
      <c r="E15" s="160">
        <f ca="1">INDIRECT("'"&amp;$B14&amp;"'!E14",TRUE)</f>
        <v>918101</v>
      </c>
      <c r="F15" s="160">
        <f ca="1">INDIRECT("'"&amp;$B14&amp;"'!E15",TRUE)</f>
        <v>225511</v>
      </c>
      <c r="G15" s="160">
        <f ca="1">INDIRECT("'"&amp;$B14&amp;"'!E16",TRUE)</f>
        <v>766301</v>
      </c>
      <c r="H15" s="160">
        <f ca="1">INDIRECT("'"&amp;$B14&amp;"'!E17",TRUE)</f>
        <v>0</v>
      </c>
      <c r="I15" s="160">
        <f ca="1">INDIRECT("'"&amp;$B14&amp;"'!E18",TRUE)</f>
        <v>0</v>
      </c>
      <c r="J15" s="160">
        <f ca="1">INDIRECT("'"&amp;$B14&amp;"'!E19",TRUE)</f>
        <v>0</v>
      </c>
      <c r="K15" s="160">
        <f ca="1">INDIRECT("'"&amp;$B14&amp;"'!E20",TRUE)</f>
        <v>0</v>
      </c>
      <c r="L15" s="160">
        <f ca="1">INDIRECT("'"&amp;$B14&amp;"'!e21",TRUE)</f>
        <v>0</v>
      </c>
      <c r="M15" s="160">
        <f ca="1">INDIRECT("'"&amp;$B14&amp;"'!E22",TRUE)</f>
        <v>136475</v>
      </c>
      <c r="N15" s="160">
        <f ca="1">INDIRECT("'"&amp;$B14&amp;"'!E23",TRUE)</f>
        <v>0</v>
      </c>
      <c r="O15" s="160">
        <f ca="1">INDIRECT("'"&amp;$B14&amp;"'!E24",TRUE)</f>
        <v>0</v>
      </c>
      <c r="P15" s="160">
        <f ca="1">INDIRECT("'"&amp;$B14&amp;"'!E25",TRUE)</f>
        <v>6711336</v>
      </c>
      <c r="Q15" s="160">
        <f ca="1">INDIRECT("'"&amp;$B14&amp;"'!E26",TRUE)</f>
        <v>0</v>
      </c>
      <c r="R15" s="161">
        <f ca="1">SUM(D15:Q15)</f>
        <v>8757724</v>
      </c>
      <c r="S15" s="162">
        <f ca="1">INDIRECT("'"&amp;$B14&amp;"'!E29",TRUE)</f>
        <v>0</v>
      </c>
      <c r="T15" s="163">
        <f t="shared" ca="1" si="1"/>
        <v>8757724</v>
      </c>
      <c r="U15" s="160">
        <f>'Fremont Taxes'!E232</f>
        <v>1518093</v>
      </c>
      <c r="V15" s="160">
        <f ca="1">INDIRECT("'"&amp;$B14&amp;"'!E225",TRUE)</f>
        <v>0</v>
      </c>
      <c r="W15" s="163">
        <f ca="1">U15+V15</f>
        <v>1518093</v>
      </c>
      <c r="X15" s="160">
        <f ca="1">INDIRECT("'"&amp;$B14&amp;"'!E136",TRUE)</f>
        <v>18245258</v>
      </c>
      <c r="Y15" s="160">
        <f ca="1">INDIRECT("'"&amp;$B14&amp;"'!E137",TRUE)</f>
        <v>314151</v>
      </c>
      <c r="Z15" s="160">
        <f ca="1">INDIRECT("'"&amp;$B14&amp;"'!E138",TRUE)</f>
        <v>125788</v>
      </c>
      <c r="AA15" s="160">
        <f ca="1">INDIRECT("'"&amp;$B14&amp;"'!E139",TRUE)</f>
        <v>10986</v>
      </c>
      <c r="AB15" s="160">
        <f ca="1">INDIRECT("'"&amp;$B14&amp;"'!E140",TRUE)</f>
        <v>166327</v>
      </c>
      <c r="AC15" s="160">
        <f ca="1">INDIRECT("'"&amp;$B14&amp;"'!E141",TRUE)</f>
        <v>0</v>
      </c>
      <c r="AD15" s="160">
        <f ca="1">INDIRECT("'"&amp;$B14&amp;"'!E142",TRUE)</f>
        <v>729810</v>
      </c>
      <c r="AE15" s="160">
        <f ca="1">INDIRECT("'"&amp;$B14&amp;"'!E143",TRUE)</f>
        <v>0</v>
      </c>
      <c r="AF15" s="164">
        <f ca="1">SUM(X15:AE15)</f>
        <v>19592320</v>
      </c>
      <c r="AG15" s="165">
        <f ca="1">INDIRECT("'"&amp;$B14&amp;"'!E8",TRUE)</f>
        <v>8757724</v>
      </c>
      <c r="AH15" s="163">
        <f ca="1">INDIRECT("'"&amp;$B14&amp;"'!E147",TRUE)</f>
        <v>4378862</v>
      </c>
      <c r="AI15" s="160">
        <f ca="1">INDIRECT("'"&amp;$B14&amp;"'!E151",TRUE)</f>
        <v>2919241</v>
      </c>
      <c r="AJ15" s="160">
        <f ca="1">INDIRECT("'"&amp;$B14&amp;"'!E152",TRUE)</f>
        <v>729810</v>
      </c>
      <c r="AK15" s="160">
        <f ca="1">INDIRECT("'"&amp;$B14&amp;"'!E153",TRUE)</f>
        <v>0</v>
      </c>
      <c r="AL15" s="160">
        <f ca="1">INDIRECT("'"&amp;$B14&amp;"'!E154",TRUE)</f>
        <v>364905</v>
      </c>
      <c r="AM15" s="160">
        <f ca="1">INDIRECT("'"&amp;$B14&amp;"'!E155",TRUE)</f>
        <v>0</v>
      </c>
      <c r="AN15" s="160">
        <f ca="1">INDIRECT("'"&amp;$B14&amp;"'!E156",TRUE)</f>
        <v>0</v>
      </c>
      <c r="AO15" s="160">
        <f ca="1">INDIRECT("'"&amp;$B14&amp;"'!E157",TRUE)</f>
        <v>0</v>
      </c>
      <c r="AP15" s="163">
        <f ca="1">SUM(AI15:AO15)</f>
        <v>4013956</v>
      </c>
      <c r="AQ15" s="163">
        <f ca="1">AF15+AG15+AH15+AP15</f>
        <v>36742862</v>
      </c>
      <c r="AR15" s="163">
        <f>'Fremont Taxes'!E281</f>
        <v>8276670</v>
      </c>
      <c r="AS15" s="184"/>
      <c r="AT15" s="163">
        <f ca="1">INDIRECT("'"&amp;$B14&amp;"'!C2",TRUE)</f>
        <v>729810318</v>
      </c>
      <c r="AU15" s="163">
        <f>'Fremont Taxes'!E229</f>
        <v>237036392</v>
      </c>
      <c r="AV15" s="491">
        <f ca="1">T15+W15+AF15+AG15+AH15+AR15+AP15</f>
        <v>55295349</v>
      </c>
      <c r="AW15" s="78"/>
    </row>
    <row r="16" spans="2:49">
      <c r="B16" s="509" t="s">
        <v>187</v>
      </c>
      <c r="C16" s="130" t="s">
        <v>81</v>
      </c>
      <c r="D16" s="112">
        <f ca="1">INDIRECT("'"&amp;$B16&amp;"'!D13",TRUE)</f>
        <v>0</v>
      </c>
      <c r="E16" s="112">
        <f ca="1">INDIRECT("'"&amp;$B16&amp;"'!D14",TRUE)</f>
        <v>0</v>
      </c>
      <c r="F16" s="112">
        <f ca="1">INDIRECT("'"&amp;$B16&amp;"'!D15",TRUE)</f>
        <v>0</v>
      </c>
      <c r="G16" s="112">
        <f ca="1">INDIRECT("'"&amp;$B16&amp;"'!D16",TRUE)</f>
        <v>0</v>
      </c>
      <c r="H16" s="112">
        <f ca="1">INDIRECT("'"&amp;$B16&amp;"'!D17",TRUE)</f>
        <v>0</v>
      </c>
      <c r="I16" s="112">
        <f ca="1">INDIRECT("'"&amp;$B16&amp;"'!D18",TRUE)</f>
        <v>0</v>
      </c>
      <c r="J16" s="112">
        <f ca="1">INDIRECT("'"&amp;$B16&amp;"'!D19",TRUE)</f>
        <v>0</v>
      </c>
      <c r="K16" s="112">
        <f ca="1">INDIRECT("'"&amp;$B16&amp;"'!D20",TRUE)</f>
        <v>0</v>
      </c>
      <c r="L16" s="112">
        <f ca="1">INDIRECT("'"&amp;$B16&amp;"'!D21",TRUE)</f>
        <v>0</v>
      </c>
      <c r="M16" s="112">
        <f ca="1">INDIRECT("'"&amp;$B16&amp;"'!D22",TRUE)</f>
        <v>0</v>
      </c>
      <c r="N16" s="112">
        <f ca="1">INDIRECT("'"&amp;$B16&amp;"'!D23",TRUE)</f>
        <v>0</v>
      </c>
      <c r="O16" s="112">
        <f ca="1">INDIRECT("'"&amp;$B16&amp;"'!D24",TRUE)</f>
        <v>0</v>
      </c>
      <c r="P16" s="112">
        <f ca="1">INDIRECT("'"&amp;$B16&amp;"'!D25",TRUE)</f>
        <v>12</v>
      </c>
      <c r="Q16" s="112">
        <f ca="1">INDIRECT("'"&amp;$B16&amp;"'!D26",TRUE)</f>
        <v>0</v>
      </c>
      <c r="R16" s="149">
        <f t="shared" ca="1" si="0"/>
        <v>12</v>
      </c>
      <c r="S16" s="102">
        <f ca="1">INDIRECT("'"&amp;$B16&amp;"'!D29",TRUE)</f>
        <v>0</v>
      </c>
      <c r="T16" s="137">
        <f t="shared" ca="1" si="1"/>
        <v>12</v>
      </c>
      <c r="U16" s="112"/>
      <c r="V16" s="112"/>
      <c r="W16" s="158"/>
      <c r="X16" s="112"/>
      <c r="Y16" s="112"/>
      <c r="Z16" s="112"/>
      <c r="AA16" s="112"/>
      <c r="AB16" s="112"/>
      <c r="AC16" s="112"/>
      <c r="AD16" s="112"/>
      <c r="AE16" s="112"/>
      <c r="AF16" s="146"/>
      <c r="AG16" s="144"/>
      <c r="AH16" s="137"/>
      <c r="AI16" s="112"/>
      <c r="AJ16" s="112"/>
      <c r="AK16" s="112"/>
      <c r="AL16" s="112"/>
      <c r="AM16" s="112"/>
      <c r="AN16" s="112"/>
      <c r="AO16" s="112"/>
      <c r="AP16" s="137"/>
      <c r="AQ16" s="137"/>
      <c r="AR16" s="137"/>
      <c r="AT16" s="137"/>
      <c r="AU16" s="137"/>
      <c r="AV16" s="137"/>
      <c r="AW16" s="179"/>
    </row>
    <row r="17" spans="2:49" s="179" customFormat="1">
      <c r="B17" s="510"/>
      <c r="C17" s="159" t="s">
        <v>82</v>
      </c>
      <c r="D17" s="160">
        <f ca="1">INDIRECT("'"&amp;$B16&amp;"'!E13",TRUE)</f>
        <v>0</v>
      </c>
      <c r="E17" s="160">
        <f ca="1">INDIRECT("'"&amp;$B16&amp;"'!E14",TRUE)</f>
        <v>0</v>
      </c>
      <c r="F17" s="160">
        <f ca="1">INDIRECT("'"&amp;$B16&amp;"'!E15",TRUE)</f>
        <v>0</v>
      </c>
      <c r="G17" s="160">
        <f ca="1">INDIRECT("'"&amp;$B16&amp;"'!E16",TRUE)</f>
        <v>0</v>
      </c>
      <c r="H17" s="160">
        <f ca="1">INDIRECT("'"&amp;$B16&amp;"'!E17",TRUE)</f>
        <v>0</v>
      </c>
      <c r="I17" s="160">
        <f ca="1">INDIRECT("'"&amp;$B16&amp;"'!E18",TRUE)</f>
        <v>0</v>
      </c>
      <c r="J17" s="160">
        <f ca="1">INDIRECT("'"&amp;$B16&amp;"'!E19",TRUE)</f>
        <v>0</v>
      </c>
      <c r="K17" s="160">
        <f ca="1">INDIRECT("'"&amp;$B16&amp;"'!E20",TRUE)</f>
        <v>0</v>
      </c>
      <c r="L17" s="160">
        <f ca="1">INDIRECT("'"&amp;$B16&amp;"'!e21",TRUE)</f>
        <v>0</v>
      </c>
      <c r="M17" s="160">
        <f ca="1">INDIRECT("'"&amp;$B16&amp;"'!E22",TRUE)</f>
        <v>0</v>
      </c>
      <c r="N17" s="160">
        <f ca="1">INDIRECT("'"&amp;$B16&amp;"'!E23",TRUE)</f>
        <v>0</v>
      </c>
      <c r="O17" s="160">
        <f ca="1">INDIRECT("'"&amp;$B16&amp;"'!E24",TRUE)</f>
        <v>0</v>
      </c>
      <c r="P17" s="160">
        <f ca="1">INDIRECT("'"&amp;$B16&amp;"'!E25",TRUE)</f>
        <v>3612718</v>
      </c>
      <c r="Q17" s="160">
        <f ca="1">INDIRECT("'"&amp;$B16&amp;"'!E26",TRUE)</f>
        <v>0</v>
      </c>
      <c r="R17" s="161">
        <f t="shared" ca="1" si="0"/>
        <v>3612718</v>
      </c>
      <c r="S17" s="162">
        <f ca="1">INDIRECT("'"&amp;$B16&amp;"'!E29",TRUE)</f>
        <v>0</v>
      </c>
      <c r="T17" s="163">
        <f t="shared" ca="1" si="1"/>
        <v>3612718</v>
      </c>
      <c r="U17" s="160">
        <f>'STATE TAX DETAIL (TRANSPOSED)'!R27</f>
        <v>450256</v>
      </c>
      <c r="V17" s="160">
        <f ca="1">INDIRECT("'"&amp;$B16&amp;"'!E225",TRUE)</f>
        <v>0</v>
      </c>
      <c r="W17" s="163">
        <f ca="1">U17+V17</f>
        <v>450256</v>
      </c>
      <c r="X17" s="160">
        <f ca="1">INDIRECT("'"&amp;$B16&amp;"'!E136",TRUE)</f>
        <v>7526496</v>
      </c>
      <c r="Y17" s="160">
        <f ca="1">INDIRECT("'"&amp;$B16&amp;"'!E137",TRUE)</f>
        <v>148636</v>
      </c>
      <c r="Z17" s="160">
        <f ca="1">INDIRECT("'"&amp;$B16&amp;"'!E138",TRUE)</f>
        <v>912</v>
      </c>
      <c r="AA17" s="160">
        <f ca="1">INDIRECT("'"&amp;$B16&amp;"'!E139",TRUE)</f>
        <v>0</v>
      </c>
      <c r="AB17" s="160">
        <f ca="1">INDIRECT("'"&amp;$B16&amp;"'!E140",TRUE)</f>
        <v>0</v>
      </c>
      <c r="AC17" s="160">
        <f ca="1">INDIRECT("'"&amp;$B16&amp;"'!E141",TRUE)</f>
        <v>0</v>
      </c>
      <c r="AD17" s="160">
        <f ca="1">INDIRECT("'"&amp;$B16&amp;"'!E142",TRUE)</f>
        <v>301060</v>
      </c>
      <c r="AE17" s="160">
        <f ca="1">INDIRECT("'"&amp;$B16&amp;"'!E143",TRUE)</f>
        <v>0</v>
      </c>
      <c r="AF17" s="164">
        <f ca="1">SUM(X17:AE17)</f>
        <v>7977104</v>
      </c>
      <c r="AG17" s="165">
        <f ca="1">INDIRECT("'"&amp;$B16&amp;"'!E8",TRUE)</f>
        <v>3612718</v>
      </c>
      <c r="AH17" s="163">
        <f ca="1">INDIRECT("'"&amp;$B16&amp;"'!E147",TRUE)</f>
        <v>1806359</v>
      </c>
      <c r="AI17" s="160">
        <f ca="1">INDIRECT("'"&amp;$B16&amp;"'!E151",TRUE)</f>
        <v>1204239</v>
      </c>
      <c r="AJ17" s="160">
        <f ca="1">INDIRECT("'"&amp;$B16&amp;"'!E152",TRUE)</f>
        <v>301060</v>
      </c>
      <c r="AK17" s="160">
        <f ca="1">INDIRECT("'"&amp;$B16&amp;"'!E153",TRUE)</f>
        <v>0</v>
      </c>
      <c r="AL17" s="160">
        <f ca="1">INDIRECT("'"&amp;$B16&amp;"'!E154",TRUE)</f>
        <v>150530</v>
      </c>
      <c r="AM17" s="160">
        <f ca="1">INDIRECT("'"&amp;$B16&amp;"'!E155",TRUE)</f>
        <v>0</v>
      </c>
      <c r="AN17" s="160">
        <f ca="1">INDIRECT("'"&amp;$B16&amp;"'!E156",TRUE)</f>
        <v>0</v>
      </c>
      <c r="AO17" s="160">
        <f ca="1">INDIRECT("'"&amp;$B16&amp;"'!E157",TRUE)</f>
        <v>692438</v>
      </c>
      <c r="AP17" s="163">
        <f ca="1">SUM(AI17:AO17)</f>
        <v>2348267</v>
      </c>
      <c r="AQ17" s="163">
        <f ca="1">AF17+AG17+AH17+AP17</f>
        <v>15744448</v>
      </c>
      <c r="AR17" s="163">
        <f>'STATE TAX DETAIL (TRANSPOSED)'!R61</f>
        <v>1892149</v>
      </c>
      <c r="AS17" s="184"/>
      <c r="AT17" s="163">
        <f ca="1">INDIRECT("'"&amp;$B16&amp;"'!C2",TRUE)</f>
        <v>301059822</v>
      </c>
      <c r="AU17" s="163">
        <f>'Goshen Taxes'!E229</f>
        <v>56281869</v>
      </c>
      <c r="AV17" s="491">
        <f ca="1">T17+W17+AF17+AG17+AH17+AR17+AP17</f>
        <v>21699571</v>
      </c>
      <c r="AW17" s="78"/>
    </row>
    <row r="18" spans="2:49">
      <c r="B18" s="509" t="s">
        <v>188</v>
      </c>
      <c r="C18" s="130" t="s">
        <v>81</v>
      </c>
      <c r="D18" s="112">
        <f ca="1">INDIRECT("'"&amp;$B18&amp;"'!D13",TRUE)</f>
        <v>0</v>
      </c>
      <c r="E18" s="112">
        <f ca="1">INDIRECT("'"&amp;$B18&amp;"'!D14",TRUE)</f>
        <v>1.1140000000000001</v>
      </c>
      <c r="F18" s="112">
        <f ca="1">INDIRECT("'"&amp;$B18&amp;"'!D15",TRUE)</f>
        <v>0.57599999999999996</v>
      </c>
      <c r="G18" s="112">
        <f ca="1">INDIRECT("'"&amp;$B18&amp;"'!D16",TRUE)</f>
        <v>5.1999999999999998E-2</v>
      </c>
      <c r="H18" s="112">
        <f ca="1">INDIRECT("'"&amp;$B18&amp;"'!D17",TRUE)</f>
        <v>0</v>
      </c>
      <c r="I18" s="112">
        <f ca="1">INDIRECT("'"&amp;$B18&amp;"'!D18",TRUE)</f>
        <v>1.083</v>
      </c>
      <c r="J18" s="112">
        <f ca="1">INDIRECT("'"&amp;$B18&amp;"'!D19",TRUE)</f>
        <v>0.14799999999999999</v>
      </c>
      <c r="K18" s="112">
        <f ca="1">INDIRECT("'"&amp;$B18&amp;"'!D20",TRUE)</f>
        <v>0</v>
      </c>
      <c r="L18" s="112">
        <f ca="1">INDIRECT("'"&amp;$B18&amp;"'!D21",TRUE)</f>
        <v>4.17</v>
      </c>
      <c r="M18" s="112">
        <f ca="1">INDIRECT("'"&amp;$B18&amp;"'!D22",TRUE)</f>
        <v>0</v>
      </c>
      <c r="N18" s="112">
        <f ca="1">INDIRECT("'"&amp;$B18&amp;"'!D23",TRUE)</f>
        <v>1.4790000000000001</v>
      </c>
      <c r="O18" s="112">
        <f ca="1">INDIRECT("'"&amp;$B18&amp;"'!D24",TRUE)</f>
        <v>0.29499999999999998</v>
      </c>
      <c r="P18" s="112">
        <f ca="1">INDIRECT("'"&amp;$B18&amp;"'!D25",TRUE)</f>
        <v>3.0830000000000002</v>
      </c>
      <c r="Q18" s="112">
        <f ca="1">INDIRECT("'"&amp;$B18&amp;"'!D26",TRUE)</f>
        <v>0</v>
      </c>
      <c r="R18" s="149">
        <f t="shared" ca="1" si="0"/>
        <v>12</v>
      </c>
      <c r="S18" s="102">
        <f ca="1">INDIRECT("'"&amp;$B18&amp;"'!D29",TRUE)</f>
        <v>0</v>
      </c>
      <c r="T18" s="137">
        <f t="shared" ca="1" si="1"/>
        <v>12</v>
      </c>
      <c r="U18" s="112"/>
      <c r="V18" s="112"/>
      <c r="W18" s="158"/>
      <c r="X18" s="112"/>
      <c r="Y18" s="112"/>
      <c r="Z18" s="112"/>
      <c r="AA18" s="112"/>
      <c r="AB18" s="112"/>
      <c r="AC18" s="112"/>
      <c r="AD18" s="112"/>
      <c r="AE18" s="112"/>
      <c r="AF18" s="146"/>
      <c r="AG18" s="144"/>
      <c r="AH18" s="137"/>
      <c r="AI18" s="112"/>
      <c r="AJ18" s="112"/>
      <c r="AK18" s="112"/>
      <c r="AL18" s="112"/>
      <c r="AM18" s="112"/>
      <c r="AN18" s="112"/>
      <c r="AO18" s="112"/>
      <c r="AP18" s="137"/>
      <c r="AQ18" s="137"/>
      <c r="AR18" s="137"/>
      <c r="AT18" s="137"/>
      <c r="AU18" s="137"/>
      <c r="AV18" s="137"/>
      <c r="AW18" s="179"/>
    </row>
    <row r="19" spans="2:49" s="179" customFormat="1">
      <c r="B19" s="510"/>
      <c r="C19" s="159" t="s">
        <v>82</v>
      </c>
      <c r="D19" s="160">
        <f ca="1">INDIRECT("'"&amp;$B18&amp;"'!E13",TRUE)</f>
        <v>0</v>
      </c>
      <c r="E19" s="160">
        <f ca="1">INDIRECT("'"&amp;$B18&amp;"'!E14",TRUE)</f>
        <v>174093</v>
      </c>
      <c r="F19" s="160">
        <f ca="1">INDIRECT("'"&amp;$B18&amp;"'!E15",TRUE)</f>
        <v>90016</v>
      </c>
      <c r="G19" s="160">
        <f ca="1">INDIRECT("'"&amp;$B18&amp;"'!E16",TRUE)</f>
        <v>8126</v>
      </c>
      <c r="H19" s="160">
        <f ca="1">INDIRECT("'"&amp;$B18&amp;"'!E17",TRUE)</f>
        <v>0</v>
      </c>
      <c r="I19" s="160">
        <f ca="1">INDIRECT("'"&amp;$B18&amp;"'!E18",TRUE)</f>
        <v>169248</v>
      </c>
      <c r="J19" s="160">
        <f ca="1">INDIRECT("'"&amp;$B18&amp;"'!E19",TRUE)</f>
        <v>23129</v>
      </c>
      <c r="K19" s="160">
        <f ca="1">INDIRECT("'"&amp;$B18&amp;"'!E20",TRUE)</f>
        <v>0</v>
      </c>
      <c r="L19" s="160">
        <f ca="1">INDIRECT("'"&amp;$B18&amp;"'!e21",TRUE)</f>
        <v>651676</v>
      </c>
      <c r="M19" s="160">
        <f ca="1">INDIRECT("'"&amp;$B18&amp;"'!E22",TRUE)</f>
        <v>0</v>
      </c>
      <c r="N19" s="160">
        <f ca="1">INDIRECT("'"&amp;$B18&amp;"'!E23",TRUE)</f>
        <v>231134</v>
      </c>
      <c r="O19" s="160">
        <f ca="1">INDIRECT("'"&amp;$B18&amp;"'!E24",TRUE)</f>
        <v>46102</v>
      </c>
      <c r="P19" s="160">
        <f ca="1">INDIRECT("'"&amp;$B18&amp;"'!E25",TRUE)</f>
        <v>481803</v>
      </c>
      <c r="Q19" s="160">
        <f ca="1">INDIRECT("'"&amp;$B18&amp;"'!E26",TRUE)</f>
        <v>0</v>
      </c>
      <c r="R19" s="161">
        <f t="shared" ca="1" si="0"/>
        <v>1875327</v>
      </c>
      <c r="S19" s="162">
        <f ca="1">INDIRECT("'"&amp;$B18&amp;"'!E29",TRUE)</f>
        <v>0</v>
      </c>
      <c r="T19" s="163">
        <f t="shared" ca="1" si="1"/>
        <v>1875327</v>
      </c>
      <c r="U19" s="160">
        <f>'STATE TAX DETAIL (TRANSPOSED)'!T27</f>
        <v>214154</v>
      </c>
      <c r="V19" s="160">
        <f ca="1">INDIRECT("'"&amp;$B18&amp;"'!E225",TRUE)</f>
        <v>0</v>
      </c>
      <c r="W19" s="163">
        <f ca="1">U19+V19</f>
        <v>214154</v>
      </c>
      <c r="X19" s="160">
        <f ca="1">INDIRECT("'"&amp;$B18&amp;"'!E136",TRUE)</f>
        <v>3906933</v>
      </c>
      <c r="Y19" s="160">
        <f ca="1">INDIRECT("'"&amp;$B18&amp;"'!E137",TRUE)</f>
        <v>78139</v>
      </c>
      <c r="Z19" s="160">
        <f ca="1">INDIRECT("'"&amp;$B18&amp;"'!E138",TRUE)</f>
        <v>78139</v>
      </c>
      <c r="AA19" s="160">
        <f ca="1">INDIRECT("'"&amp;$B18&amp;"'!E139",TRUE)</f>
        <v>78139</v>
      </c>
      <c r="AB19" s="160">
        <f ca="1">INDIRECT("'"&amp;$B18&amp;"'!E140",TRUE)</f>
        <v>0</v>
      </c>
      <c r="AC19" s="160">
        <f ca="1">INDIRECT("'"&amp;$B18&amp;"'!E141",TRUE)</f>
        <v>0</v>
      </c>
      <c r="AD19" s="160">
        <f ca="1">INDIRECT("'"&amp;$B18&amp;"'!E142",TRUE)</f>
        <v>156277</v>
      </c>
      <c r="AE19" s="160">
        <f ca="1">INDIRECT("'"&amp;$B18&amp;"'!E143",TRUE)</f>
        <v>0</v>
      </c>
      <c r="AF19" s="164">
        <f ca="1">SUM(X19:AE19)</f>
        <v>4297627</v>
      </c>
      <c r="AG19" s="165">
        <f ca="1">INDIRECT("'"&amp;$B18&amp;"'!E8",TRUE)</f>
        <v>1875328</v>
      </c>
      <c r="AH19" s="163">
        <f ca="1">INDIRECT("'"&amp;$B18&amp;"'!E147",TRUE)</f>
        <v>937664</v>
      </c>
      <c r="AI19" s="160">
        <f ca="1">INDIRECT("'"&amp;$B18&amp;"'!E151",TRUE)</f>
        <v>0</v>
      </c>
      <c r="AJ19" s="160">
        <f ca="1">INDIRECT("'"&amp;$B18&amp;"'!E152",TRUE)</f>
        <v>0</v>
      </c>
      <c r="AK19" s="160">
        <f ca="1">INDIRECT("'"&amp;$B18&amp;"'!E153",TRUE)</f>
        <v>0</v>
      </c>
      <c r="AL19" s="160">
        <f ca="1">INDIRECT("'"&amp;$B18&amp;"'!E154",TRUE)</f>
        <v>0</v>
      </c>
      <c r="AM19" s="160">
        <f ca="1">INDIRECT("'"&amp;$B18&amp;"'!E155",TRUE)</f>
        <v>0</v>
      </c>
      <c r="AN19" s="160">
        <f ca="1">INDIRECT("'"&amp;$B18&amp;"'!E156",TRUE)</f>
        <v>0</v>
      </c>
      <c r="AO19" s="160">
        <f ca="1">INDIRECT("'"&amp;$B18&amp;"'!E157",TRUE)</f>
        <v>0</v>
      </c>
      <c r="AP19" s="163">
        <f ca="1">SUM(AI19:AO19)</f>
        <v>0</v>
      </c>
      <c r="AQ19" s="163">
        <f ca="1">AF19+AG19+AH19+AP19</f>
        <v>7110619</v>
      </c>
      <c r="AR19" s="163">
        <f>'STATE TAX DETAIL (TRANSPOSED)'!T61</f>
        <v>1973253</v>
      </c>
      <c r="AS19" s="184"/>
      <c r="AT19" s="163">
        <f ca="1">INDIRECT("'"&amp;$B18&amp;"'!C2",TRUE)</f>
        <v>156277305</v>
      </c>
      <c r="AU19" s="163">
        <f>'Hot Springs Taxes'!E229</f>
        <v>26769273</v>
      </c>
      <c r="AV19" s="491">
        <f ca="1">T19+W19+AF19+AG19+AH19+AR19+AP19</f>
        <v>11173353</v>
      </c>
      <c r="AW19" s="78"/>
    </row>
    <row r="20" spans="2:49">
      <c r="B20" s="509" t="s">
        <v>189</v>
      </c>
      <c r="C20" s="130" t="s">
        <v>81</v>
      </c>
      <c r="D20" s="112">
        <f ca="1">INDIRECT("'"&amp;$B20&amp;"'!D13",TRUE)</f>
        <v>0</v>
      </c>
      <c r="E20" s="112">
        <f ca="1">INDIRECT("'"&amp;$B20&amp;"'!D14",TRUE)</f>
        <v>0.90200000000000002</v>
      </c>
      <c r="F20" s="112">
        <f ca="1">INDIRECT("'"&amp;$B20&amp;"'!D15",TRUE)</f>
        <v>0.79100000000000004</v>
      </c>
      <c r="G20" s="112">
        <f ca="1">INDIRECT("'"&amp;$B20&amp;"'!D16",TRUE)</f>
        <v>0.502</v>
      </c>
      <c r="H20" s="112">
        <f ca="1">INDIRECT("'"&amp;$B20&amp;"'!D17",TRUE)</f>
        <v>0</v>
      </c>
      <c r="I20" s="112">
        <f ca="1">INDIRECT("'"&amp;$B20&amp;"'!D18",TRUE)</f>
        <v>0</v>
      </c>
      <c r="J20" s="112">
        <f ca="1">INDIRECT("'"&amp;$B20&amp;"'!D19",TRUE)</f>
        <v>0</v>
      </c>
      <c r="K20" s="112">
        <f ca="1">INDIRECT("'"&amp;$B20&amp;"'!D20",TRUE)</f>
        <v>0</v>
      </c>
      <c r="L20" s="112">
        <f ca="1">INDIRECT("'"&amp;$B20&amp;"'!D21",TRUE)</f>
        <v>0</v>
      </c>
      <c r="M20" s="112">
        <f ca="1">INDIRECT("'"&amp;$B20&amp;"'!D22",TRUE)</f>
        <v>0</v>
      </c>
      <c r="N20" s="112">
        <f ca="1">INDIRECT("'"&amp;$B20&amp;"'!D23",TRUE)</f>
        <v>0</v>
      </c>
      <c r="O20" s="112">
        <f ca="1">INDIRECT("'"&amp;$B20&amp;"'!D24",TRUE)</f>
        <v>0</v>
      </c>
      <c r="P20" s="112">
        <f ca="1">INDIRECT("'"&amp;$B20&amp;"'!D25",TRUE)</f>
        <v>9.8049999999999997</v>
      </c>
      <c r="Q20" s="112">
        <f ca="1">INDIRECT("'"&amp;$B20&amp;"'!D26",TRUE)</f>
        <v>0</v>
      </c>
      <c r="R20" s="149">
        <f t="shared" ca="1" si="0"/>
        <v>12</v>
      </c>
      <c r="S20" s="102">
        <f ca="1">INDIRECT("'"&amp;$B20&amp;"'!D29",TRUE)</f>
        <v>0</v>
      </c>
      <c r="T20" s="137">
        <f t="shared" ca="1" si="1"/>
        <v>12</v>
      </c>
      <c r="U20" s="112"/>
      <c r="V20" s="112"/>
      <c r="W20" s="158"/>
      <c r="X20" s="112"/>
      <c r="Y20" s="112"/>
      <c r="Z20" s="112"/>
      <c r="AA20" s="112"/>
      <c r="AB20" s="112"/>
      <c r="AC20" s="112"/>
      <c r="AD20" s="112"/>
      <c r="AE20" s="112"/>
      <c r="AF20" s="146"/>
      <c r="AG20" s="144"/>
      <c r="AH20" s="137"/>
      <c r="AI20" s="112"/>
      <c r="AJ20" s="112"/>
      <c r="AK20" s="112"/>
      <c r="AL20" s="112"/>
      <c r="AM20" s="112"/>
      <c r="AN20" s="112"/>
      <c r="AO20" s="112"/>
      <c r="AP20" s="137"/>
      <c r="AQ20" s="137"/>
      <c r="AR20" s="137"/>
      <c r="AT20" s="137"/>
      <c r="AU20" s="137"/>
      <c r="AV20" s="137"/>
      <c r="AW20" s="179"/>
    </row>
    <row r="21" spans="2:49" s="179" customFormat="1">
      <c r="B21" s="510"/>
      <c r="C21" s="159" t="s">
        <v>82</v>
      </c>
      <c r="D21" s="160">
        <f ca="1">INDIRECT("'"&amp;$B20&amp;"'!E13",TRUE)</f>
        <v>0</v>
      </c>
      <c r="E21" s="160">
        <f ca="1">INDIRECT("'"&amp;$B20&amp;"'!E14",TRUE)</f>
        <v>454957</v>
      </c>
      <c r="F21" s="160">
        <f ca="1">INDIRECT("'"&amp;$B20&amp;"'!E15",TRUE)</f>
        <v>398970</v>
      </c>
      <c r="G21" s="160">
        <f ca="1">INDIRECT("'"&amp;$B20&amp;"'!E16",TRUE)</f>
        <v>253202</v>
      </c>
      <c r="H21" s="160">
        <f ca="1">INDIRECT("'"&amp;$B20&amp;"'!E17",TRUE)</f>
        <v>0</v>
      </c>
      <c r="I21" s="160">
        <f ca="1">INDIRECT("'"&amp;$B20&amp;"'!E18",TRUE)</f>
        <v>0</v>
      </c>
      <c r="J21" s="160">
        <f ca="1">INDIRECT("'"&amp;$B20&amp;"'!E19",TRUE)</f>
        <v>0</v>
      </c>
      <c r="K21" s="160">
        <f ca="1">INDIRECT("'"&amp;$B20&amp;"'!E20",TRUE)</f>
        <v>0</v>
      </c>
      <c r="L21" s="160">
        <f ca="1">INDIRECT("'"&amp;$B20&amp;"'!e21",TRUE)</f>
        <v>0</v>
      </c>
      <c r="M21" s="160">
        <f ca="1">INDIRECT("'"&amp;$B20&amp;"'!E22",TRUE)</f>
        <v>0</v>
      </c>
      <c r="N21" s="160">
        <f ca="1">INDIRECT("'"&amp;$B20&amp;"'!E23",TRUE)</f>
        <v>0</v>
      </c>
      <c r="O21" s="160">
        <f ca="1">INDIRECT("'"&amp;$B20&amp;"'!E24",TRUE)</f>
        <v>0</v>
      </c>
      <c r="P21" s="160">
        <f ca="1">INDIRECT("'"&amp;$B20&amp;"'!E25",TRUE)</f>
        <v>4945511</v>
      </c>
      <c r="Q21" s="160">
        <f ca="1">INDIRECT("'"&amp;$B20&amp;"'!E26",TRUE)</f>
        <v>0</v>
      </c>
      <c r="R21" s="161">
        <f t="shared" ca="1" si="0"/>
        <v>6052640</v>
      </c>
      <c r="S21" s="162">
        <f ca="1">INDIRECT("'"&amp;$B20&amp;"'!E29",TRUE)</f>
        <v>0</v>
      </c>
      <c r="T21" s="163">
        <f t="shared" ca="1" si="1"/>
        <v>6052640</v>
      </c>
      <c r="U21" s="160">
        <f>'STATE TAX DETAIL (TRANSPOSED)'!V27</f>
        <v>502396</v>
      </c>
      <c r="V21" s="160">
        <f ca="1">INDIRECT("'"&amp;$B20&amp;"'!E225",TRUE)</f>
        <v>0</v>
      </c>
      <c r="W21" s="163">
        <f ca="1">U21+V21</f>
        <v>502396</v>
      </c>
      <c r="X21" s="160">
        <f ca="1">INDIRECT("'"&amp;$B20&amp;"'!E136",TRUE)</f>
        <v>12609666</v>
      </c>
      <c r="Y21" s="160">
        <f ca="1">INDIRECT("'"&amp;$B20&amp;"'!E137",TRUE)</f>
        <v>252193</v>
      </c>
      <c r="Z21" s="160">
        <f ca="1">INDIRECT("'"&amp;$B20&amp;"'!E138",TRUE)</f>
        <v>0</v>
      </c>
      <c r="AA21" s="160">
        <f ca="1">INDIRECT("'"&amp;$B20&amp;"'!E139",TRUE)</f>
        <v>0</v>
      </c>
      <c r="AB21" s="160">
        <f ca="1">INDIRECT("'"&amp;$B20&amp;"'!E140",TRUE)</f>
        <v>0</v>
      </c>
      <c r="AC21" s="160">
        <f ca="1">INDIRECT("'"&amp;$B20&amp;"'!E141",TRUE)</f>
        <v>0</v>
      </c>
      <c r="AD21" s="160">
        <f ca="1">INDIRECT("'"&amp;$B20&amp;"'!E142",TRUE)</f>
        <v>504387</v>
      </c>
      <c r="AE21" s="160">
        <f ca="1">INDIRECT("'"&amp;$B20&amp;"'!E143",TRUE)</f>
        <v>0</v>
      </c>
      <c r="AF21" s="164">
        <f ca="1">SUM(X21:AE21)</f>
        <v>13366246</v>
      </c>
      <c r="AG21" s="165">
        <f ca="1">INDIRECT("'"&amp;$B20&amp;"'!E8",TRUE)</f>
        <v>6052640</v>
      </c>
      <c r="AH21" s="163">
        <f ca="1">INDIRECT("'"&amp;$B20&amp;"'!E147",TRUE)</f>
        <v>3026320</v>
      </c>
      <c r="AI21" s="160">
        <f ca="1">INDIRECT("'"&amp;$B20&amp;"'!E151",TRUE)</f>
        <v>0</v>
      </c>
      <c r="AJ21" s="160">
        <f ca="1">INDIRECT("'"&amp;$B20&amp;"'!E152",TRUE)</f>
        <v>0</v>
      </c>
      <c r="AK21" s="160">
        <f ca="1">INDIRECT("'"&amp;$B20&amp;"'!E153",TRUE)</f>
        <v>0</v>
      </c>
      <c r="AL21" s="160">
        <f ca="1">INDIRECT("'"&amp;$B20&amp;"'!E154",TRUE)</f>
        <v>0</v>
      </c>
      <c r="AM21" s="160">
        <f ca="1">INDIRECT("'"&amp;$B20&amp;"'!E155",TRUE)</f>
        <v>0</v>
      </c>
      <c r="AN21" s="160">
        <f ca="1">INDIRECT("'"&amp;$B20&amp;"'!E156",TRUE)</f>
        <v>0</v>
      </c>
      <c r="AO21" s="160">
        <f ca="1">INDIRECT("'"&amp;$B20&amp;"'!E157",TRUE)</f>
        <v>0</v>
      </c>
      <c r="AP21" s="163">
        <f ca="1">SUM(AI21:AO21)</f>
        <v>0</v>
      </c>
      <c r="AQ21" s="163">
        <f ca="1">AF21+AG21+AH21+AP21</f>
        <v>22445206</v>
      </c>
      <c r="AR21" s="163">
        <f>'STATE TAX DETAIL (TRANSPOSED)'!V61</f>
        <v>6277073</v>
      </c>
      <c r="AS21" s="184"/>
      <c r="AT21" s="163">
        <f ca="1">INDIRECT("'"&amp;$B20&amp;"'!C2",TRUE)</f>
        <v>504386646</v>
      </c>
      <c r="AU21" s="163">
        <f>'Johnson Taxes'!E229</f>
        <v>62799505</v>
      </c>
      <c r="AV21" s="491">
        <f ca="1">T21+W21+AF21+AG21+AH21+AR21+AP21</f>
        <v>35277315</v>
      </c>
      <c r="AW21" s="78"/>
    </row>
    <row r="22" spans="2:49">
      <c r="B22" s="509" t="s">
        <v>190</v>
      </c>
      <c r="C22" s="130" t="s">
        <v>81</v>
      </c>
      <c r="D22" s="112">
        <f ca="1">INDIRECT("'"&amp;$B22&amp;"'!D13",TRUE)</f>
        <v>0</v>
      </c>
      <c r="E22" s="112">
        <f ca="1">INDIRECT("'"&amp;$B22&amp;"'!D14",TRUE)</f>
        <v>2</v>
      </c>
      <c r="F22" s="112">
        <f ca="1">INDIRECT("'"&amp;$B22&amp;"'!D15",TRUE)</f>
        <v>0</v>
      </c>
      <c r="G22" s="112">
        <f ca="1">INDIRECT("'"&amp;$B22&amp;"'!D16",TRUE)</f>
        <v>0</v>
      </c>
      <c r="H22" s="112">
        <f ca="1">INDIRECT("'"&amp;$B22&amp;"'!D17",TRUE)</f>
        <v>0</v>
      </c>
      <c r="I22" s="112">
        <f ca="1">INDIRECT("'"&amp;$B22&amp;"'!D18",TRUE)</f>
        <v>0</v>
      </c>
      <c r="J22" s="112">
        <f ca="1">INDIRECT("'"&amp;$B22&amp;"'!D19",TRUE)</f>
        <v>0</v>
      </c>
      <c r="K22" s="112">
        <f ca="1">INDIRECT("'"&amp;$B22&amp;"'!D20",TRUE)</f>
        <v>0</v>
      </c>
      <c r="L22" s="112">
        <f ca="1">INDIRECT("'"&amp;$B22&amp;"'!D21",TRUE)</f>
        <v>0</v>
      </c>
      <c r="M22" s="112">
        <f ca="1">INDIRECT("'"&amp;$B22&amp;"'!D22",TRUE)</f>
        <v>0</v>
      </c>
      <c r="N22" s="112">
        <f ca="1">INDIRECT("'"&amp;$B22&amp;"'!D23",TRUE)</f>
        <v>0</v>
      </c>
      <c r="O22" s="112">
        <f ca="1">INDIRECT("'"&amp;$B22&amp;"'!D24",TRUE)</f>
        <v>0</v>
      </c>
      <c r="P22" s="112">
        <f ca="1">INDIRECT("'"&amp;$B22&amp;"'!D25",TRUE)</f>
        <v>10</v>
      </c>
      <c r="Q22" s="112">
        <f ca="1">INDIRECT("'"&amp;$B22&amp;"'!D26",TRUE)</f>
        <v>0</v>
      </c>
      <c r="R22" s="149">
        <f t="shared" ca="1" si="0"/>
        <v>12</v>
      </c>
      <c r="S22" s="102">
        <f ca="1">INDIRECT("'"&amp;$B22&amp;"'!D29",TRUE)</f>
        <v>0</v>
      </c>
      <c r="T22" s="137">
        <f t="shared" ca="1" si="1"/>
        <v>12</v>
      </c>
      <c r="U22" s="112"/>
      <c r="V22" s="112"/>
      <c r="W22" s="158"/>
      <c r="X22" s="112"/>
      <c r="Y22" s="112"/>
      <c r="Z22" s="112"/>
      <c r="AA22" s="112"/>
      <c r="AB22" s="112"/>
      <c r="AC22" s="112"/>
      <c r="AD22" s="112"/>
      <c r="AE22" s="112"/>
      <c r="AF22" s="146"/>
      <c r="AG22" s="144"/>
      <c r="AH22" s="137"/>
      <c r="AI22" s="112"/>
      <c r="AJ22" s="112"/>
      <c r="AK22" s="112"/>
      <c r="AL22" s="112"/>
      <c r="AM22" s="112"/>
      <c r="AN22" s="112"/>
      <c r="AO22" s="112"/>
      <c r="AP22" s="137"/>
      <c r="AQ22" s="137"/>
      <c r="AR22" s="137"/>
      <c r="AT22" s="137"/>
      <c r="AU22" s="137"/>
      <c r="AV22" s="137"/>
      <c r="AW22" s="179"/>
    </row>
    <row r="23" spans="2:49" s="179" customFormat="1">
      <c r="B23" s="510"/>
      <c r="C23" s="159" t="s">
        <v>82</v>
      </c>
      <c r="D23" s="160">
        <f ca="1">INDIRECT("'"&amp;$B22&amp;"'!E13",TRUE)</f>
        <v>0</v>
      </c>
      <c r="E23" s="160">
        <f ca="1">INDIRECT("'"&amp;$B22&amp;"'!E14",TRUE)</f>
        <v>5192924</v>
      </c>
      <c r="F23" s="160">
        <f ca="1">INDIRECT("'"&amp;$B22&amp;"'!E15",TRUE)</f>
        <v>0</v>
      </c>
      <c r="G23" s="160">
        <f ca="1">INDIRECT("'"&amp;$B22&amp;"'!E16",TRUE)</f>
        <v>0</v>
      </c>
      <c r="H23" s="160">
        <f ca="1">INDIRECT("'"&amp;$B22&amp;"'!E17",TRUE)</f>
        <v>0</v>
      </c>
      <c r="I23" s="160">
        <f ca="1">INDIRECT("'"&amp;$B22&amp;"'!E18",TRUE)</f>
        <v>0</v>
      </c>
      <c r="J23" s="160">
        <f ca="1">INDIRECT("'"&amp;$B22&amp;"'!E19",TRUE)</f>
        <v>0</v>
      </c>
      <c r="K23" s="160">
        <f ca="1">INDIRECT("'"&amp;$B22&amp;"'!E20",TRUE)</f>
        <v>0</v>
      </c>
      <c r="L23" s="160">
        <f ca="1">INDIRECT("'"&amp;$B22&amp;"'!e21",TRUE)</f>
        <v>0</v>
      </c>
      <c r="M23" s="160">
        <f ca="1">INDIRECT("'"&amp;$B22&amp;"'!E22",TRUE)</f>
        <v>0</v>
      </c>
      <c r="N23" s="160">
        <f ca="1">INDIRECT("'"&amp;$B22&amp;"'!E23",TRUE)</f>
        <v>0</v>
      </c>
      <c r="O23" s="160">
        <f ca="1">INDIRECT("'"&amp;$B22&amp;"'!E24",TRUE)</f>
        <v>0</v>
      </c>
      <c r="P23" s="160">
        <f ca="1">INDIRECT("'"&amp;$B22&amp;"'!E25",TRUE)</f>
        <v>25964620</v>
      </c>
      <c r="Q23" s="160">
        <f ca="1">INDIRECT("'"&amp;$B22&amp;"'!E26",TRUE)</f>
        <v>0</v>
      </c>
      <c r="R23" s="161">
        <f t="shared" ca="1" si="0"/>
        <v>31157544</v>
      </c>
      <c r="S23" s="162">
        <f ca="1">INDIRECT("'"&amp;$B22&amp;"'!E29",TRUE)</f>
        <v>0</v>
      </c>
      <c r="T23" s="163">
        <f t="shared" ca="1" si="1"/>
        <v>31157544</v>
      </c>
      <c r="U23" s="160">
        <f>'STATE TAX DETAIL (TRANSPOSED)'!X27</f>
        <v>10369780</v>
      </c>
      <c r="V23" s="160">
        <f>'Laramie Taxes'!E219</f>
        <v>0</v>
      </c>
      <c r="W23" s="163">
        <f>U23+V23</f>
        <v>10369780</v>
      </c>
      <c r="X23" s="160">
        <f ca="1">INDIRECT("'"&amp;$B22&amp;"'!E136",TRUE)</f>
        <v>64911552</v>
      </c>
      <c r="Y23" s="160">
        <f ca="1">INDIRECT("'"&amp;$B22&amp;"'!E137",TRUE)</f>
        <v>0</v>
      </c>
      <c r="Z23" s="160">
        <f ca="1">INDIRECT("'"&amp;$B22&amp;"'!E138",TRUE)</f>
        <v>0</v>
      </c>
      <c r="AA23" s="160">
        <f ca="1">INDIRECT("'"&amp;$B22&amp;"'!E139",TRUE)</f>
        <v>0</v>
      </c>
      <c r="AB23" s="160">
        <f ca="1">INDIRECT("'"&amp;$B22&amp;"'!E140",TRUE)</f>
        <v>0</v>
      </c>
      <c r="AC23" s="160">
        <f ca="1">INDIRECT("'"&amp;$B22&amp;"'!E141",TRUE)</f>
        <v>0</v>
      </c>
      <c r="AD23" s="160">
        <f ca="1">INDIRECT("'"&amp;$B22&amp;"'!E142",TRUE)</f>
        <v>2596462</v>
      </c>
      <c r="AE23" s="160">
        <f ca="1">INDIRECT("'"&amp;$B22&amp;"'!E143",TRUE)</f>
        <v>0</v>
      </c>
      <c r="AF23" s="164">
        <f ca="1">SUM(X23:AE23)</f>
        <v>67508014</v>
      </c>
      <c r="AG23" s="165">
        <f ca="1">INDIRECT("'"&amp;$B22&amp;"'!E8",TRUE)</f>
        <v>31157545</v>
      </c>
      <c r="AH23" s="163">
        <f ca="1">INDIRECT("'"&amp;$B22&amp;"'!E147",TRUE)</f>
        <v>15578772</v>
      </c>
      <c r="AI23" s="160">
        <f ca="1">INDIRECT("'"&amp;$B22&amp;"'!E151",TRUE)</f>
        <v>10385848</v>
      </c>
      <c r="AJ23" s="160">
        <f ca="1">INDIRECT("'"&amp;$B22&amp;"'!E152",TRUE)</f>
        <v>2596462</v>
      </c>
      <c r="AK23" s="160">
        <f ca="1">INDIRECT("'"&amp;$B22&amp;"'!E153",TRUE)</f>
        <v>0</v>
      </c>
      <c r="AL23" s="160">
        <f ca="1">INDIRECT("'"&amp;$B22&amp;"'!E154",TRUE)</f>
        <v>0</v>
      </c>
      <c r="AM23" s="160">
        <f ca="1">INDIRECT("'"&amp;$B22&amp;"'!E155",TRUE)</f>
        <v>0</v>
      </c>
      <c r="AN23" s="160">
        <f ca="1">INDIRECT("'"&amp;$B22&amp;"'!E156",TRUE)</f>
        <v>0</v>
      </c>
      <c r="AO23" s="160">
        <f ca="1">INDIRECT("'"&amp;$B22&amp;"'!E157",TRUE)</f>
        <v>2336816</v>
      </c>
      <c r="AP23" s="163">
        <f ca="1">SUM(AI23:AO23)</f>
        <v>15319126</v>
      </c>
      <c r="AQ23" s="163">
        <f ca="1">AF23+AG23+AH23+AP23</f>
        <v>129563457</v>
      </c>
      <c r="AR23" s="163">
        <f>'STATE TAX DETAIL (TRANSPOSED)'!X61</f>
        <v>11160853</v>
      </c>
      <c r="AS23" s="184"/>
      <c r="AT23" s="163">
        <f ca="1">INDIRECT("'"&amp;$B22&amp;"'!C2",TRUE)</f>
        <v>2596462043</v>
      </c>
      <c r="AU23" s="163">
        <f>'Laramie Taxes'!E229</f>
        <v>1304146937</v>
      </c>
      <c r="AV23" s="491">
        <f ca="1">T23+W23+AF23+AG23+AH23+AR23+AP23</f>
        <v>182251634</v>
      </c>
      <c r="AW23" s="78"/>
    </row>
    <row r="24" spans="2:49">
      <c r="B24" s="509" t="s">
        <v>191</v>
      </c>
      <c r="C24" s="130" t="s">
        <v>81</v>
      </c>
      <c r="D24" s="112">
        <f ca="1">INDIRECT("'"&amp;$B24&amp;"'!D13",TRUE)</f>
        <v>0</v>
      </c>
      <c r="E24" s="112">
        <f ca="1">INDIRECT("'"&amp;$B24&amp;"'!D14",TRUE)</f>
        <v>1.556</v>
      </c>
      <c r="F24" s="112">
        <f ca="1">INDIRECT("'"&amp;$B24&amp;"'!D15",TRUE)</f>
        <v>0.47699999999999998</v>
      </c>
      <c r="G24" s="112">
        <f ca="1">INDIRECT("'"&amp;$B24&amp;"'!D16",TRUE)</f>
        <v>0</v>
      </c>
      <c r="H24" s="112">
        <f ca="1">INDIRECT("'"&amp;$B24&amp;"'!D17",TRUE)</f>
        <v>0</v>
      </c>
      <c r="I24" s="112">
        <f ca="1">INDIRECT("'"&amp;$B24&amp;"'!D18",TRUE)</f>
        <v>0</v>
      </c>
      <c r="J24" s="112">
        <f ca="1">INDIRECT("'"&amp;$B24&amp;"'!D19",TRUE)</f>
        <v>0</v>
      </c>
      <c r="K24" s="112">
        <f ca="1">INDIRECT("'"&amp;$B24&amp;"'!D20",TRUE)</f>
        <v>0</v>
      </c>
      <c r="L24" s="112">
        <f ca="1">INDIRECT("'"&amp;$B24&amp;"'!D21",TRUE)</f>
        <v>0</v>
      </c>
      <c r="M24" s="112">
        <f ca="1">INDIRECT("'"&amp;$B24&amp;"'!D22",TRUE)</f>
        <v>0</v>
      </c>
      <c r="N24" s="112">
        <f ca="1">INDIRECT("'"&amp;$B24&amp;"'!D23",TRUE)</f>
        <v>0</v>
      </c>
      <c r="O24" s="112">
        <f ca="1">INDIRECT("'"&amp;$B24&amp;"'!D24",TRUE)</f>
        <v>0</v>
      </c>
      <c r="P24" s="112">
        <f ca="1">INDIRECT("'"&amp;$B24&amp;"'!D25",TRUE)</f>
        <v>9.9670000000000005</v>
      </c>
      <c r="Q24" s="112">
        <f ca="1">INDIRECT("'"&amp;$B24&amp;"'!D26",TRUE)</f>
        <v>0</v>
      </c>
      <c r="R24" s="149">
        <f t="shared" ca="1" si="0"/>
        <v>12</v>
      </c>
      <c r="S24" s="102">
        <f ca="1">INDIRECT("'"&amp;$B24&amp;"'!D29",TRUE)</f>
        <v>0</v>
      </c>
      <c r="T24" s="137">
        <f t="shared" ca="1" si="1"/>
        <v>12</v>
      </c>
      <c r="U24" s="112"/>
      <c r="V24" s="112"/>
      <c r="W24" s="158"/>
      <c r="X24" s="112"/>
      <c r="Y24" s="112"/>
      <c r="Z24" s="112"/>
      <c r="AA24" s="112"/>
      <c r="AB24" s="112"/>
      <c r="AC24" s="112"/>
      <c r="AD24" s="112"/>
      <c r="AE24" s="112"/>
      <c r="AF24" s="146"/>
      <c r="AG24" s="144"/>
      <c r="AH24" s="137"/>
      <c r="AI24" s="112"/>
      <c r="AJ24" s="112"/>
      <c r="AK24" s="112"/>
      <c r="AL24" s="112"/>
      <c r="AM24" s="112"/>
      <c r="AN24" s="112"/>
      <c r="AO24" s="112"/>
      <c r="AP24" s="137"/>
      <c r="AQ24" s="137"/>
      <c r="AR24" s="137"/>
      <c r="AT24" s="137"/>
      <c r="AU24" s="137"/>
      <c r="AV24" s="137"/>
      <c r="AW24" s="179"/>
    </row>
    <row r="25" spans="2:49" s="179" customFormat="1">
      <c r="B25" s="510"/>
      <c r="C25" s="159" t="s">
        <v>82</v>
      </c>
      <c r="D25" s="160">
        <f ca="1">INDIRECT("'"&amp;$B24&amp;"'!E13",TRUE)</f>
        <v>0</v>
      </c>
      <c r="E25" s="160">
        <f ca="1">INDIRECT("'"&amp;$B24&amp;"'!E14",TRUE)</f>
        <v>1466844</v>
      </c>
      <c r="F25" s="160">
        <f ca="1">INDIRECT("'"&amp;$B24&amp;"'!E15",TRUE)</f>
        <v>449669</v>
      </c>
      <c r="G25" s="160">
        <f ca="1">INDIRECT("'"&amp;$B24&amp;"'!E16",TRUE)</f>
        <v>0</v>
      </c>
      <c r="H25" s="160">
        <f ca="1">INDIRECT("'"&amp;$B24&amp;"'!E17",TRUE)</f>
        <v>0</v>
      </c>
      <c r="I25" s="160">
        <f ca="1">INDIRECT("'"&amp;$B24&amp;"'!E18",TRUE)</f>
        <v>0</v>
      </c>
      <c r="J25" s="160">
        <f ca="1">INDIRECT("'"&amp;$B24&amp;"'!E19",TRUE)</f>
        <v>0</v>
      </c>
      <c r="K25" s="160">
        <f ca="1">INDIRECT("'"&amp;$B24&amp;"'!E20",TRUE)</f>
        <v>0</v>
      </c>
      <c r="L25" s="160">
        <f ca="1">INDIRECT("'"&amp;$B24&amp;"'!e21",TRUE)</f>
        <v>0</v>
      </c>
      <c r="M25" s="160">
        <f ca="1">INDIRECT("'"&amp;$B24&amp;"'!E22",TRUE)</f>
        <v>0</v>
      </c>
      <c r="N25" s="160">
        <f ca="1">INDIRECT("'"&amp;$B24&amp;"'!E23",TRUE)</f>
        <v>0</v>
      </c>
      <c r="O25" s="160">
        <f ca="1">INDIRECT("'"&amp;$B24&amp;"'!E24",TRUE)</f>
        <v>0</v>
      </c>
      <c r="P25" s="160">
        <f ca="1">INDIRECT("'"&amp;$B24&amp;"'!E25",TRUE)</f>
        <v>9395911</v>
      </c>
      <c r="Q25" s="160">
        <f ca="1">INDIRECT("'"&amp;$B24&amp;"'!E26",TRUE)</f>
        <v>0</v>
      </c>
      <c r="R25" s="161">
        <f t="shared" ca="1" si="0"/>
        <v>11312424</v>
      </c>
      <c r="S25" s="162">
        <f ca="1">INDIRECT("'"&amp;$B24&amp;"'!E29",TRUE)</f>
        <v>0</v>
      </c>
      <c r="T25" s="163">
        <f t="shared" ca="1" si="1"/>
        <v>11312424</v>
      </c>
      <c r="U25" s="160">
        <f>'Lincoln Taxes'!E232</f>
        <v>1424229</v>
      </c>
      <c r="V25" s="160">
        <f ca="1">INDIRECT("'"&amp;$B24&amp;"'!E225",TRUE)</f>
        <v>0</v>
      </c>
      <c r="W25" s="163">
        <f ca="1">U25+V25</f>
        <v>1424229</v>
      </c>
      <c r="X25" s="160">
        <f ca="1">INDIRECT("'"&amp;$B24&amp;"'!E136",TRUE)</f>
        <v>23567551</v>
      </c>
      <c r="Y25" s="160">
        <f ca="1">INDIRECT("'"&amp;$B24&amp;"'!E137",TRUE)</f>
        <v>194527</v>
      </c>
      <c r="Z25" s="160">
        <f ca="1">INDIRECT("'"&amp;$B24&amp;"'!E138",TRUE)</f>
        <v>69202</v>
      </c>
      <c r="AA25" s="160">
        <f ca="1">INDIRECT("'"&amp;$B24&amp;"'!E139",TRUE)</f>
        <v>0</v>
      </c>
      <c r="AB25" s="160">
        <f ca="1">INDIRECT("'"&amp;$B24&amp;"'!E140",TRUE)</f>
        <v>0</v>
      </c>
      <c r="AC25" s="160">
        <f ca="1">INDIRECT("'"&amp;$B24&amp;"'!E141",TRUE)</f>
        <v>0</v>
      </c>
      <c r="AD25" s="160">
        <f ca="1">INDIRECT("'"&amp;$B24&amp;"'!E142",TRUE)</f>
        <v>389055</v>
      </c>
      <c r="AE25" s="160">
        <f ca="1">INDIRECT("'"&amp;$B24&amp;"'!E143",TRUE)</f>
        <v>0</v>
      </c>
      <c r="AF25" s="164">
        <f ca="1">SUM(X25:AE25)</f>
        <v>24220335</v>
      </c>
      <c r="AG25" s="165">
        <f ca="1">INDIRECT("'"&amp;$B24&amp;"'!E8",TRUE)</f>
        <v>11312424</v>
      </c>
      <c r="AH25" s="163">
        <f ca="1">INDIRECT("'"&amp;$B24&amp;"'!E147",TRUE)</f>
        <v>5656212</v>
      </c>
      <c r="AI25" s="160">
        <f ca="1">INDIRECT("'"&amp;$B24&amp;"'!E151",TRUE)</f>
        <v>0</v>
      </c>
      <c r="AJ25" s="160">
        <f ca="1">INDIRECT("'"&amp;$B24&amp;"'!E152",TRUE)</f>
        <v>0</v>
      </c>
      <c r="AK25" s="160">
        <f ca="1">INDIRECT("'"&amp;$B24&amp;"'!E153",TRUE)</f>
        <v>0</v>
      </c>
      <c r="AL25" s="160">
        <f ca="1">INDIRECT("'"&amp;$B24&amp;"'!E154",TRUE)</f>
        <v>0</v>
      </c>
      <c r="AM25" s="160">
        <f ca="1">INDIRECT("'"&amp;$B24&amp;"'!E155",TRUE)</f>
        <v>0</v>
      </c>
      <c r="AN25" s="160">
        <f ca="1">INDIRECT("'"&amp;$B24&amp;"'!E156",TRUE)</f>
        <v>0</v>
      </c>
      <c r="AO25" s="160">
        <f ca="1">INDIRECT("'"&amp;$B24&amp;"'!E157",TRUE)</f>
        <v>0</v>
      </c>
      <c r="AP25" s="163">
        <f ca="1">SUM(AI25:AO25)</f>
        <v>0</v>
      </c>
      <c r="AQ25" s="163">
        <f ca="1">AF25+AG25+AH25+AP25</f>
        <v>41188971</v>
      </c>
      <c r="AR25" s="163">
        <f>'Lincoln Taxes'!E281</f>
        <v>7451831</v>
      </c>
      <c r="AS25" s="184"/>
      <c r="AT25" s="163">
        <f ca="1">INDIRECT("'"&amp;$B24&amp;"'!C2",TRUE)</f>
        <v>942702038</v>
      </c>
      <c r="AU25" s="163">
        <f>'Lincoln Taxes'!E229</f>
        <v>206615446</v>
      </c>
      <c r="AV25" s="491">
        <f ca="1">T25+W25+AF25+AG25+AH25+AR25+AP25</f>
        <v>61377455</v>
      </c>
      <c r="AW25" s="78"/>
    </row>
    <row r="26" spans="2:49">
      <c r="B26" s="509" t="s">
        <v>192</v>
      </c>
      <c r="C26" s="130" t="s">
        <v>81</v>
      </c>
      <c r="D26" s="112">
        <f ca="1">INDIRECT("'"&amp;$B26&amp;"'!D13",TRUE)</f>
        <v>0</v>
      </c>
      <c r="E26" s="112">
        <f ca="1">INDIRECT("'"&amp;$B26&amp;"'!D14",TRUE)</f>
        <v>0</v>
      </c>
      <c r="F26" s="112">
        <f ca="1">INDIRECT("'"&amp;$B26&amp;"'!D15",TRUE)</f>
        <v>0</v>
      </c>
      <c r="G26" s="112">
        <f ca="1">INDIRECT("'"&amp;$B26&amp;"'!D16",TRUE)</f>
        <v>0</v>
      </c>
      <c r="H26" s="112">
        <f ca="1">INDIRECT("'"&amp;$B26&amp;"'!D17",TRUE)</f>
        <v>0</v>
      </c>
      <c r="I26" s="112">
        <f ca="1">INDIRECT("'"&amp;$B26&amp;"'!D18",TRUE)</f>
        <v>0</v>
      </c>
      <c r="J26" s="112">
        <f ca="1">INDIRECT("'"&amp;$B26&amp;"'!D19",TRUE)</f>
        <v>0</v>
      </c>
      <c r="K26" s="112">
        <f ca="1">INDIRECT("'"&amp;$B26&amp;"'!D20",TRUE)</f>
        <v>0</v>
      </c>
      <c r="L26" s="112">
        <f ca="1">INDIRECT("'"&amp;$B26&amp;"'!D21",TRUE)</f>
        <v>0</v>
      </c>
      <c r="M26" s="112">
        <f ca="1">INDIRECT("'"&amp;$B26&amp;"'!D22",TRUE)</f>
        <v>0</v>
      </c>
      <c r="N26" s="112">
        <f ca="1">INDIRECT("'"&amp;$B26&amp;"'!D23",TRUE)</f>
        <v>0</v>
      </c>
      <c r="O26" s="112">
        <f ca="1">INDIRECT("'"&amp;$B26&amp;"'!D24",TRUE)</f>
        <v>0</v>
      </c>
      <c r="P26" s="112">
        <f ca="1">INDIRECT("'"&amp;$B26&amp;"'!D25",TRUE)</f>
        <v>12</v>
      </c>
      <c r="Q26" s="112">
        <f ca="1">INDIRECT("'"&amp;$B26&amp;"'!D26",TRUE)</f>
        <v>0</v>
      </c>
      <c r="R26" s="149">
        <f t="shared" ca="1" si="0"/>
        <v>12</v>
      </c>
      <c r="S26" s="102">
        <f ca="1">INDIRECT("'"&amp;$B26&amp;"'!D29",TRUE)</f>
        <v>0</v>
      </c>
      <c r="T26" s="137">
        <f t="shared" ca="1" si="1"/>
        <v>12</v>
      </c>
      <c r="U26" s="112"/>
      <c r="V26" s="112"/>
      <c r="W26" s="158"/>
      <c r="X26" s="112"/>
      <c r="Y26" s="112"/>
      <c r="Z26" s="112"/>
      <c r="AA26" s="112"/>
      <c r="AB26" s="112"/>
      <c r="AC26" s="112"/>
      <c r="AD26" s="112"/>
      <c r="AE26" s="112"/>
      <c r="AF26" s="146"/>
      <c r="AG26" s="144"/>
      <c r="AH26" s="137"/>
      <c r="AI26" s="112"/>
      <c r="AJ26" s="112"/>
      <c r="AK26" s="112"/>
      <c r="AL26" s="112"/>
      <c r="AM26" s="112"/>
      <c r="AN26" s="112"/>
      <c r="AO26" s="112"/>
      <c r="AP26" s="137"/>
      <c r="AQ26" s="137"/>
      <c r="AR26" s="137"/>
      <c r="AT26" s="137"/>
      <c r="AU26" s="137"/>
      <c r="AV26" s="137"/>
      <c r="AW26" s="179"/>
    </row>
    <row r="27" spans="2:49" s="179" customFormat="1">
      <c r="B27" s="510"/>
      <c r="C27" s="159" t="s">
        <v>82</v>
      </c>
      <c r="D27" s="160">
        <f ca="1">INDIRECT("'"&amp;$B26&amp;"'!E13",TRUE)</f>
        <v>0</v>
      </c>
      <c r="E27" s="160">
        <f ca="1">INDIRECT("'"&amp;$B26&amp;"'!E14",TRUE)</f>
        <v>0</v>
      </c>
      <c r="F27" s="160">
        <f ca="1">INDIRECT("'"&amp;$B26&amp;"'!E15",TRUE)</f>
        <v>0</v>
      </c>
      <c r="G27" s="160">
        <f ca="1">INDIRECT("'"&amp;$B26&amp;"'!E16",TRUE)</f>
        <v>0</v>
      </c>
      <c r="H27" s="160">
        <f ca="1">INDIRECT("'"&amp;$B26&amp;"'!E17",TRUE)</f>
        <v>0</v>
      </c>
      <c r="I27" s="160">
        <f ca="1">INDIRECT("'"&amp;$B26&amp;"'!E18",TRUE)</f>
        <v>0</v>
      </c>
      <c r="J27" s="160">
        <f ca="1">INDIRECT("'"&amp;$B26&amp;"'!E19",TRUE)</f>
        <v>0</v>
      </c>
      <c r="K27" s="160">
        <f ca="1">INDIRECT("'"&amp;$B26&amp;"'!E20",TRUE)</f>
        <v>0</v>
      </c>
      <c r="L27" s="160">
        <f ca="1">INDIRECT("'"&amp;$B26&amp;"'!e21",TRUE)</f>
        <v>0</v>
      </c>
      <c r="M27" s="160">
        <f ca="1">INDIRECT("'"&amp;$B26&amp;"'!E22",TRUE)</f>
        <v>0</v>
      </c>
      <c r="N27" s="160">
        <f ca="1">INDIRECT("'"&amp;$B26&amp;"'!E23",TRUE)</f>
        <v>0</v>
      </c>
      <c r="O27" s="160">
        <f ca="1">INDIRECT("'"&amp;$B26&amp;"'!E24",TRUE)</f>
        <v>0</v>
      </c>
      <c r="P27" s="160">
        <f ca="1">INDIRECT("'"&amp;$B26&amp;"'!E25",TRUE)</f>
        <v>17764168</v>
      </c>
      <c r="Q27" s="160">
        <f ca="1">INDIRECT("'"&amp;$B26&amp;"'!E26",TRUE)</f>
        <v>0</v>
      </c>
      <c r="R27" s="161">
        <f t="shared" ca="1" si="0"/>
        <v>17764168</v>
      </c>
      <c r="S27" s="162">
        <f ca="1">INDIRECT("'"&amp;$B26&amp;"'!E29",TRUE)</f>
        <v>0</v>
      </c>
      <c r="T27" s="163">
        <f t="shared" ca="1" si="1"/>
        <v>17764168</v>
      </c>
      <c r="U27" s="160">
        <f>'Natrona Taxes'!E232</f>
        <v>6635720</v>
      </c>
      <c r="V27" s="160">
        <f ca="1">INDIRECT("'"&amp;$B26&amp;"'!E225",TRUE)</f>
        <v>0</v>
      </c>
      <c r="W27" s="163">
        <f ca="1">U27+V27</f>
        <v>6635720</v>
      </c>
      <c r="X27" s="160">
        <f ca="1">INDIRECT("'"&amp;$B26&amp;"'!E136",TRUE)</f>
        <v>37008684</v>
      </c>
      <c r="Y27" s="160">
        <f ca="1">INDIRECT("'"&amp;$B26&amp;"'!E137",TRUE)</f>
        <v>0</v>
      </c>
      <c r="Z27" s="160">
        <f ca="1">INDIRECT("'"&amp;$B26&amp;"'!E138",TRUE)</f>
        <v>0</v>
      </c>
      <c r="AA27" s="160">
        <f ca="1">INDIRECT("'"&amp;$B26&amp;"'!E139",TRUE)</f>
        <v>0</v>
      </c>
      <c r="AB27" s="160">
        <f ca="1">INDIRECT("'"&amp;$B26&amp;"'!E140",TRUE)</f>
        <v>740174</v>
      </c>
      <c r="AC27" s="160">
        <f ca="1">INDIRECT("'"&amp;$B26&amp;"'!E141",TRUE)</f>
        <v>0</v>
      </c>
      <c r="AD27" s="160">
        <f ca="1">INDIRECT("'"&amp;$B26&amp;"'!E142",TRUE)</f>
        <v>1480347</v>
      </c>
      <c r="AE27" s="160">
        <f ca="1">INDIRECT("'"&amp;$B26&amp;"'!E143",TRUE)</f>
        <v>0</v>
      </c>
      <c r="AF27" s="164">
        <f ca="1">SUM(X27:AE27)</f>
        <v>39229205</v>
      </c>
      <c r="AG27" s="165">
        <f ca="1">INDIRECT("'"&amp;$B26&amp;"'!E8",TRUE)</f>
        <v>17764168</v>
      </c>
      <c r="AH27" s="163">
        <f ca="1">INDIRECT("'"&amp;$B26&amp;"'!E147",TRUE)</f>
        <v>8882084</v>
      </c>
      <c r="AI27" s="160">
        <f ca="1">INDIRECT("'"&amp;$B26&amp;"'!E151",TRUE)</f>
        <v>5921389</v>
      </c>
      <c r="AJ27" s="160">
        <f ca="1">INDIRECT("'"&amp;$B26&amp;"'!E152",TRUE)</f>
        <v>1480347</v>
      </c>
      <c r="AK27" s="160">
        <f ca="1">INDIRECT("'"&amp;$B26&amp;"'!E153",TRUE)</f>
        <v>0</v>
      </c>
      <c r="AL27" s="160">
        <f ca="1">INDIRECT("'"&amp;$B26&amp;"'!E154",TRUE)</f>
        <v>740174</v>
      </c>
      <c r="AM27" s="160">
        <f ca="1">INDIRECT("'"&amp;$B26&amp;"'!E155",TRUE)</f>
        <v>0</v>
      </c>
      <c r="AN27" s="160">
        <f ca="1">INDIRECT("'"&amp;$B26&amp;"'!E156",TRUE)</f>
        <v>0</v>
      </c>
      <c r="AO27" s="160">
        <f ca="1">INDIRECT("'"&amp;$B26&amp;"'!E157",TRUE)</f>
        <v>1296636</v>
      </c>
      <c r="AP27" s="163">
        <f ca="1">SUM(AI27:AO27)</f>
        <v>9438546</v>
      </c>
      <c r="AQ27" s="163">
        <f ca="1">AF27+AG27+AH27+AP27</f>
        <v>75314003</v>
      </c>
      <c r="AR27" s="163">
        <f>'Natrona Taxes'!E281</f>
        <v>4846080</v>
      </c>
      <c r="AS27" s="184"/>
      <c r="AT27" s="163">
        <f ca="1">INDIRECT("'"&amp;$B26&amp;"'!C2",TRUE)</f>
        <v>1480347346</v>
      </c>
      <c r="AU27" s="163">
        <f>'Natrona Taxes'!E229</f>
        <v>829464969</v>
      </c>
      <c r="AV27" s="491">
        <f ca="1">T27+W27+AF27+AG27+AH27+AR27+AP27</f>
        <v>104559971</v>
      </c>
      <c r="AW27" s="78"/>
    </row>
    <row r="28" spans="2:49">
      <c r="B28" s="509" t="s">
        <v>193</v>
      </c>
      <c r="C28" s="130" t="s">
        <v>81</v>
      </c>
      <c r="D28" s="112">
        <f ca="1">INDIRECT("'"&amp;$B28&amp;"'!D13",TRUE)</f>
        <v>0</v>
      </c>
      <c r="E28" s="112">
        <f ca="1">INDIRECT("'"&amp;$B28&amp;"'!D14",TRUE)</f>
        <v>0</v>
      </c>
      <c r="F28" s="112">
        <f ca="1">INDIRECT("'"&amp;$B28&amp;"'!D15",TRUE)</f>
        <v>0</v>
      </c>
      <c r="G28" s="112">
        <f ca="1">INDIRECT("'"&amp;$B28&amp;"'!D16",TRUE)</f>
        <v>0</v>
      </c>
      <c r="H28" s="112">
        <f ca="1">INDIRECT("'"&amp;$B28&amp;"'!D17",TRUE)</f>
        <v>0</v>
      </c>
      <c r="I28" s="112">
        <f ca="1">INDIRECT("'"&amp;$B28&amp;"'!D18",TRUE)</f>
        <v>0</v>
      </c>
      <c r="J28" s="112">
        <f ca="1">INDIRECT("'"&amp;$B28&amp;"'!D19",TRUE)</f>
        <v>0</v>
      </c>
      <c r="K28" s="112">
        <f ca="1">INDIRECT("'"&amp;$B28&amp;"'!D20",TRUE)</f>
        <v>0</v>
      </c>
      <c r="L28" s="112">
        <f ca="1">INDIRECT("'"&amp;$B28&amp;"'!D21",TRUE)</f>
        <v>0</v>
      </c>
      <c r="M28" s="112">
        <f ca="1">INDIRECT("'"&amp;$B28&amp;"'!D22",TRUE)</f>
        <v>0</v>
      </c>
      <c r="N28" s="112">
        <f ca="1">INDIRECT("'"&amp;$B28&amp;"'!D23",TRUE)</f>
        <v>0</v>
      </c>
      <c r="O28" s="112">
        <f ca="1">INDIRECT("'"&amp;$B28&amp;"'!D24",TRUE)</f>
        <v>0</v>
      </c>
      <c r="P28" s="112">
        <f ca="1">INDIRECT("'"&amp;$B28&amp;"'!D25",TRUE)</f>
        <v>12</v>
      </c>
      <c r="Q28" s="112">
        <f ca="1">INDIRECT("'"&amp;$B28&amp;"'!D26",TRUE)</f>
        <v>0</v>
      </c>
      <c r="R28" s="149">
        <f t="shared" ca="1" si="0"/>
        <v>12</v>
      </c>
      <c r="S28" s="102">
        <f ca="1">INDIRECT("'"&amp;$B28&amp;"'!D29",TRUE)</f>
        <v>0</v>
      </c>
      <c r="T28" s="137">
        <f t="shared" ca="1" si="1"/>
        <v>12</v>
      </c>
      <c r="U28" s="112"/>
      <c r="V28" s="112"/>
      <c r="W28" s="158"/>
      <c r="X28" s="112"/>
      <c r="Y28" s="112"/>
      <c r="Z28" s="112"/>
      <c r="AA28" s="112"/>
      <c r="AB28" s="112"/>
      <c r="AC28" s="112"/>
      <c r="AD28" s="112"/>
      <c r="AE28" s="112"/>
      <c r="AF28" s="146"/>
      <c r="AG28" s="144"/>
      <c r="AH28" s="137"/>
      <c r="AI28" s="112"/>
      <c r="AJ28" s="112"/>
      <c r="AK28" s="112"/>
      <c r="AL28" s="112"/>
      <c r="AM28" s="112"/>
      <c r="AN28" s="112"/>
      <c r="AO28" s="112"/>
      <c r="AP28" s="137"/>
      <c r="AQ28" s="137"/>
      <c r="AR28" s="137"/>
      <c r="AT28" s="137"/>
      <c r="AU28" s="137"/>
      <c r="AV28" s="137"/>
      <c r="AW28" s="179"/>
    </row>
    <row r="29" spans="2:49" s="179" customFormat="1">
      <c r="B29" s="510"/>
      <c r="C29" s="159" t="s">
        <v>82</v>
      </c>
      <c r="D29" s="160">
        <f ca="1">INDIRECT("'"&amp;$B28&amp;"'!E13",TRUE)</f>
        <v>0</v>
      </c>
      <c r="E29" s="160">
        <f ca="1">INDIRECT("'"&amp;$B28&amp;"'!E14",TRUE)</f>
        <v>0</v>
      </c>
      <c r="F29" s="160">
        <f ca="1">INDIRECT("'"&amp;$B28&amp;"'!E15",TRUE)</f>
        <v>0</v>
      </c>
      <c r="G29" s="160">
        <f ca="1">INDIRECT("'"&amp;$B28&amp;"'!E16",TRUE)</f>
        <v>0</v>
      </c>
      <c r="H29" s="160">
        <f ca="1">INDIRECT("'"&amp;$B28&amp;"'!E17",TRUE)</f>
        <v>0</v>
      </c>
      <c r="I29" s="160">
        <f ca="1">INDIRECT("'"&amp;$B28&amp;"'!E18",TRUE)</f>
        <v>0</v>
      </c>
      <c r="J29" s="160">
        <f ca="1">INDIRECT("'"&amp;$B28&amp;"'!E19",TRUE)</f>
        <v>0</v>
      </c>
      <c r="K29" s="160">
        <f ca="1">INDIRECT("'"&amp;$B28&amp;"'!E20",TRUE)</f>
        <v>0</v>
      </c>
      <c r="L29" s="160">
        <f ca="1">INDIRECT("'"&amp;$B28&amp;"'!e21",TRUE)</f>
        <v>0</v>
      </c>
      <c r="M29" s="160">
        <f ca="1">INDIRECT("'"&amp;$B28&amp;"'!E22",TRUE)</f>
        <v>0</v>
      </c>
      <c r="N29" s="160">
        <f ca="1">INDIRECT("'"&amp;$B28&amp;"'!E23",TRUE)</f>
        <v>0</v>
      </c>
      <c r="O29" s="160">
        <f ca="1">INDIRECT("'"&amp;$B28&amp;"'!E24",TRUE)</f>
        <v>0</v>
      </c>
      <c r="P29" s="160">
        <f ca="1">INDIRECT("'"&amp;$B28&amp;"'!E25",TRUE)</f>
        <v>2770932</v>
      </c>
      <c r="Q29" s="160">
        <f ca="1">INDIRECT("'"&amp;$B28&amp;"'!E26",TRUE)</f>
        <v>0</v>
      </c>
      <c r="R29" s="161">
        <f t="shared" ca="1" si="0"/>
        <v>2770932</v>
      </c>
      <c r="S29" s="162">
        <f ca="1">INDIRECT("'"&amp;$B28&amp;"'!E29",TRUE)</f>
        <v>0</v>
      </c>
      <c r="T29" s="163">
        <f t="shared" ca="1" si="1"/>
        <v>2770932</v>
      </c>
      <c r="U29" s="160">
        <f>'STATE TAX DETAIL (TRANSPOSED)'!AD27</f>
        <v>100924</v>
      </c>
      <c r="V29" s="160">
        <f ca="1">INDIRECT("'"&amp;$B28&amp;"'!E225",TRUE)</f>
        <v>0</v>
      </c>
      <c r="W29" s="163">
        <f ca="1">U29+V29</f>
        <v>100924</v>
      </c>
      <c r="X29" s="160">
        <f ca="1">INDIRECT("'"&amp;$B28&amp;"'!E136",TRUE)</f>
        <v>5772776</v>
      </c>
      <c r="Y29" s="160">
        <f ca="1">INDIRECT("'"&amp;$B28&amp;"'!E137",TRUE)</f>
        <v>0</v>
      </c>
      <c r="Z29" s="160">
        <f ca="1">INDIRECT("'"&amp;$B28&amp;"'!E138",TRUE)</f>
        <v>0</v>
      </c>
      <c r="AA29" s="160">
        <f ca="1">INDIRECT("'"&amp;$B28&amp;"'!E139",TRUE)</f>
        <v>0</v>
      </c>
      <c r="AB29" s="160">
        <f ca="1">INDIRECT("'"&amp;$B28&amp;"'!E140",TRUE)</f>
        <v>0</v>
      </c>
      <c r="AC29" s="160">
        <f ca="1">INDIRECT("'"&amp;$B28&amp;"'!E141",TRUE)</f>
        <v>0</v>
      </c>
      <c r="AD29" s="160">
        <f ca="1">INDIRECT("'"&amp;$B28&amp;"'!E142",TRUE)</f>
        <v>230911</v>
      </c>
      <c r="AE29" s="160">
        <f ca="1">INDIRECT("'"&amp;$B28&amp;"'!E143",TRUE)</f>
        <v>0</v>
      </c>
      <c r="AF29" s="164">
        <f ca="1">SUM(X29:AE29)</f>
        <v>6003687</v>
      </c>
      <c r="AG29" s="165">
        <f ca="1">INDIRECT("'"&amp;$B28&amp;"'!E8",TRUE)</f>
        <v>2770932</v>
      </c>
      <c r="AH29" s="163">
        <f ca="1">INDIRECT("'"&amp;$B28&amp;"'!E147",TRUE)</f>
        <v>1385466</v>
      </c>
      <c r="AI29" s="160">
        <f ca="1">INDIRECT("'"&amp;$B28&amp;"'!E151",TRUE)</f>
        <v>0</v>
      </c>
      <c r="AJ29" s="160">
        <f ca="1">INDIRECT("'"&amp;$B28&amp;"'!E152",TRUE)</f>
        <v>0</v>
      </c>
      <c r="AK29" s="160">
        <f ca="1">INDIRECT("'"&amp;$B28&amp;"'!E153",TRUE)</f>
        <v>0</v>
      </c>
      <c r="AL29" s="160">
        <f ca="1">INDIRECT("'"&amp;$B28&amp;"'!E154",TRUE)</f>
        <v>0</v>
      </c>
      <c r="AM29" s="160">
        <f ca="1">INDIRECT("'"&amp;$B28&amp;"'!E155",TRUE)</f>
        <v>0</v>
      </c>
      <c r="AN29" s="160">
        <f ca="1">INDIRECT("'"&amp;$B28&amp;"'!E156",TRUE)</f>
        <v>0</v>
      </c>
      <c r="AO29" s="160">
        <f ca="1">INDIRECT("'"&amp;$B28&amp;"'!E157",TRUE)</f>
        <v>0</v>
      </c>
      <c r="AP29" s="163">
        <f ca="1">SUM(AI29:AO29)</f>
        <v>0</v>
      </c>
      <c r="AQ29" s="163">
        <f ca="1">AF29+AG29+AH29+AP29</f>
        <v>10160085</v>
      </c>
      <c r="AR29" s="163">
        <f>'STATE TAX DETAIL (TRANSPOSED)'!AD61</f>
        <v>2745701</v>
      </c>
      <c r="AS29" s="184"/>
      <c r="AT29" s="163">
        <f ca="1">INDIRECT("'"&amp;$B28&amp;"'!C2",TRUE)</f>
        <v>230911022</v>
      </c>
      <c r="AU29" s="163">
        <f>'Niobrara Taxes'!E229</f>
        <v>12748730</v>
      </c>
      <c r="AV29" s="491">
        <f ca="1">T29+W29+AF29+AG29+AH29+AR29+AP29</f>
        <v>15777642</v>
      </c>
      <c r="AW29" s="78"/>
    </row>
    <row r="30" spans="2:49">
      <c r="B30" s="509" t="s">
        <v>194</v>
      </c>
      <c r="C30" s="130" t="s">
        <v>81</v>
      </c>
      <c r="D30" s="112">
        <f ca="1">INDIRECT("'"&amp;$B30&amp;"'!D13",TRUE)</f>
        <v>0</v>
      </c>
      <c r="E30" s="112">
        <f ca="1">INDIRECT("'"&amp;$B30&amp;"'!D14",TRUE)</f>
        <v>0</v>
      </c>
      <c r="F30" s="112">
        <f ca="1">INDIRECT("'"&amp;$B30&amp;"'!D15",TRUE)</f>
        <v>0</v>
      </c>
      <c r="G30" s="112">
        <f ca="1">INDIRECT("'"&amp;$B30&amp;"'!D16",TRUE)</f>
        <v>0</v>
      </c>
      <c r="H30" s="112">
        <f ca="1">INDIRECT("'"&amp;$B30&amp;"'!D17",TRUE)</f>
        <v>0</v>
      </c>
      <c r="I30" s="112">
        <f ca="1">INDIRECT("'"&amp;$B30&amp;"'!D18",TRUE)</f>
        <v>0</v>
      </c>
      <c r="J30" s="112">
        <f ca="1">INDIRECT("'"&amp;$B30&amp;"'!D19",TRUE)</f>
        <v>0</v>
      </c>
      <c r="K30" s="112">
        <f ca="1">INDIRECT("'"&amp;$B30&amp;"'!D20",TRUE)</f>
        <v>0</v>
      </c>
      <c r="L30" s="112">
        <f ca="1">INDIRECT("'"&amp;$B30&amp;"'!D21",TRUE)</f>
        <v>0</v>
      </c>
      <c r="M30" s="112">
        <f ca="1">INDIRECT("'"&amp;$B30&amp;"'!D22",TRUE)</f>
        <v>0</v>
      </c>
      <c r="N30" s="112">
        <f ca="1">INDIRECT("'"&amp;$B30&amp;"'!D23",TRUE)</f>
        <v>0</v>
      </c>
      <c r="O30" s="112">
        <f ca="1">INDIRECT("'"&amp;$B30&amp;"'!D24",TRUE)</f>
        <v>0</v>
      </c>
      <c r="P30" s="112">
        <f ca="1">INDIRECT("'"&amp;$B30&amp;"'!D25",TRUE)</f>
        <v>12</v>
      </c>
      <c r="Q30" s="112">
        <f ca="1">INDIRECT("'"&amp;$B30&amp;"'!D26",TRUE)</f>
        <v>0</v>
      </c>
      <c r="R30" s="149">
        <f t="shared" ca="1" si="0"/>
        <v>12</v>
      </c>
      <c r="S30" s="102">
        <f ca="1">INDIRECT("'"&amp;$B30&amp;"'!D29",TRUE)</f>
        <v>0</v>
      </c>
      <c r="T30" s="137">
        <f t="shared" ca="1" si="1"/>
        <v>12</v>
      </c>
      <c r="U30" s="112"/>
      <c r="V30" s="112"/>
      <c r="W30" s="158"/>
      <c r="X30" s="112"/>
      <c r="Y30" s="112"/>
      <c r="Z30" s="112"/>
      <c r="AA30" s="112"/>
      <c r="AB30" s="112"/>
      <c r="AC30" s="112"/>
      <c r="AD30" s="112"/>
      <c r="AE30" s="112"/>
      <c r="AF30" s="146"/>
      <c r="AG30" s="144"/>
      <c r="AH30" s="137"/>
      <c r="AI30" s="112"/>
      <c r="AJ30" s="112"/>
      <c r="AK30" s="112"/>
      <c r="AL30" s="112"/>
      <c r="AM30" s="112"/>
      <c r="AN30" s="112"/>
      <c r="AO30" s="112"/>
      <c r="AP30" s="137"/>
      <c r="AQ30" s="137"/>
      <c r="AR30" s="137"/>
      <c r="AT30" s="137"/>
      <c r="AU30" s="137"/>
      <c r="AV30" s="137"/>
      <c r="AW30" s="179"/>
    </row>
    <row r="31" spans="2:49" s="179" customFormat="1">
      <c r="B31" s="510"/>
      <c r="C31" s="159" t="s">
        <v>82</v>
      </c>
      <c r="D31" s="160">
        <f ca="1">INDIRECT("'"&amp;$B30&amp;"'!E13",TRUE)</f>
        <v>0</v>
      </c>
      <c r="E31" s="160">
        <f ca="1">INDIRECT("'"&amp;$B30&amp;"'!E14",TRUE)</f>
        <v>0</v>
      </c>
      <c r="F31" s="160">
        <f ca="1">INDIRECT("'"&amp;$B30&amp;"'!E15",TRUE)</f>
        <v>0</v>
      </c>
      <c r="G31" s="160">
        <f ca="1">INDIRECT("'"&amp;$B30&amp;"'!E16",TRUE)</f>
        <v>0</v>
      </c>
      <c r="H31" s="160">
        <f ca="1">INDIRECT("'"&amp;$B30&amp;"'!E17",TRUE)</f>
        <v>0</v>
      </c>
      <c r="I31" s="160">
        <f ca="1">INDIRECT("'"&amp;$B30&amp;"'!E18",TRUE)</f>
        <v>0</v>
      </c>
      <c r="J31" s="160">
        <f ca="1">INDIRECT("'"&amp;$B30&amp;"'!E19",TRUE)</f>
        <v>0</v>
      </c>
      <c r="K31" s="160">
        <f ca="1">INDIRECT("'"&amp;$B30&amp;"'!E20",TRUE)</f>
        <v>0</v>
      </c>
      <c r="L31" s="160">
        <f ca="1">INDIRECT("'"&amp;$B30&amp;"'!e21",TRUE)</f>
        <v>0</v>
      </c>
      <c r="M31" s="160">
        <f ca="1">INDIRECT("'"&amp;$B30&amp;"'!E22",TRUE)</f>
        <v>0</v>
      </c>
      <c r="N31" s="160">
        <f ca="1">INDIRECT("'"&amp;$B30&amp;"'!E23",TRUE)</f>
        <v>0</v>
      </c>
      <c r="O31" s="160">
        <f ca="1">INDIRECT("'"&amp;$B30&amp;"'!E24",TRUE)</f>
        <v>0</v>
      </c>
      <c r="P31" s="160">
        <f ca="1">INDIRECT("'"&amp;$B30&amp;"'!E25",TRUE)</f>
        <v>10443872</v>
      </c>
      <c r="Q31" s="160">
        <f ca="1">INDIRECT("'"&amp;$B30&amp;"'!E26",TRUE)</f>
        <v>0</v>
      </c>
      <c r="R31" s="161">
        <f t="shared" ca="1" si="0"/>
        <v>10443872</v>
      </c>
      <c r="S31" s="162">
        <f ca="1">INDIRECT("'"&amp;$B30&amp;"'!E29",TRUE)</f>
        <v>0</v>
      </c>
      <c r="T31" s="163">
        <f t="shared" ca="1" si="1"/>
        <v>10443872</v>
      </c>
      <c r="U31" s="160">
        <f>'Park Taxes'!E232</f>
        <v>1371232</v>
      </c>
      <c r="V31" s="160">
        <f ca="1">INDIRECT("'"&amp;$B30&amp;"'!E225",TRUE)</f>
        <v>0</v>
      </c>
      <c r="W31" s="163">
        <f ca="1">U31+V31</f>
        <v>1371232</v>
      </c>
      <c r="X31" s="160">
        <f ca="1">INDIRECT("'"&amp;$B30&amp;"'!E136",TRUE)</f>
        <v>21758068</v>
      </c>
      <c r="Y31" s="160">
        <f ca="1">INDIRECT("'"&amp;$B30&amp;"'!E137",TRUE)</f>
        <v>141467</v>
      </c>
      <c r="Z31" s="160">
        <f ca="1">INDIRECT("'"&amp;$B30&amp;"'!E138",TRUE)</f>
        <v>52996</v>
      </c>
      <c r="AA31" s="160">
        <f ca="1">INDIRECT("'"&amp;$B30&amp;"'!E139",TRUE)</f>
        <v>0</v>
      </c>
      <c r="AB31" s="160">
        <f ca="1">INDIRECT("'"&amp;$B30&amp;"'!E140",TRUE)</f>
        <v>0</v>
      </c>
      <c r="AC31" s="160">
        <f ca="1">INDIRECT("'"&amp;$B30&amp;"'!E141",TRUE)</f>
        <v>0</v>
      </c>
      <c r="AD31" s="160">
        <f ca="1">INDIRECT("'"&amp;$B30&amp;"'!E142",TRUE)</f>
        <v>870323</v>
      </c>
      <c r="AE31" s="160">
        <f ca="1">INDIRECT("'"&amp;$B30&amp;"'!E143",TRUE)</f>
        <v>0</v>
      </c>
      <c r="AF31" s="164">
        <f ca="1">SUM(X31:AE31)</f>
        <v>22822854</v>
      </c>
      <c r="AG31" s="165">
        <f ca="1">INDIRECT("'"&amp;$B30&amp;"'!E8",TRUE)</f>
        <v>10443872</v>
      </c>
      <c r="AH31" s="163">
        <f ca="1">INDIRECT("'"&amp;$B30&amp;"'!E147",TRUE)</f>
        <v>5221936</v>
      </c>
      <c r="AI31" s="160">
        <f ca="1">INDIRECT("'"&amp;$B30&amp;"'!E151",TRUE)</f>
        <v>3481291</v>
      </c>
      <c r="AJ31" s="160">
        <f ca="1">INDIRECT("'"&amp;$B30&amp;"'!E152",TRUE)</f>
        <v>870323</v>
      </c>
      <c r="AK31" s="160">
        <f ca="1">INDIRECT("'"&amp;$B30&amp;"'!E153",TRUE)</f>
        <v>0</v>
      </c>
      <c r="AL31" s="160">
        <f ca="1">INDIRECT("'"&amp;$B30&amp;"'!E154",TRUE)</f>
        <v>0</v>
      </c>
      <c r="AM31" s="160">
        <f ca="1">INDIRECT("'"&amp;$B30&amp;"'!E155",TRUE)</f>
        <v>0</v>
      </c>
      <c r="AN31" s="160">
        <f ca="1">INDIRECT("'"&amp;$B30&amp;"'!E156",TRUE)</f>
        <v>0</v>
      </c>
      <c r="AO31" s="160">
        <f ca="1">INDIRECT("'"&amp;$B30&amp;"'!E157",TRUE)</f>
        <v>0</v>
      </c>
      <c r="AP31" s="163">
        <f ca="1">SUM(AI31:AO31)</f>
        <v>4351614</v>
      </c>
      <c r="AQ31" s="163">
        <f ca="1">AF31+AG31+AH31+AP31</f>
        <v>42840276</v>
      </c>
      <c r="AR31" s="163">
        <f>'Park Taxes'!E281</f>
        <v>7960109</v>
      </c>
      <c r="AS31" s="184"/>
      <c r="AT31" s="163">
        <f ca="1">INDIRECT("'"&amp;$B30&amp;"'!C2",TRUE)</f>
        <v>870322689</v>
      </c>
      <c r="AU31" s="163">
        <f>'Park Taxes'!E229</f>
        <v>274160452</v>
      </c>
      <c r="AV31" s="491">
        <f ca="1">T31+W31+AF31+AG31+AH31+AR31+AP31</f>
        <v>62615489</v>
      </c>
      <c r="AW31" s="78"/>
    </row>
    <row r="32" spans="2:49">
      <c r="B32" s="509" t="s">
        <v>195</v>
      </c>
      <c r="C32" s="130" t="s">
        <v>81</v>
      </c>
      <c r="D32" s="112">
        <f ca="1">INDIRECT("'"&amp;$B32&amp;"'!D13",TRUE)</f>
        <v>0</v>
      </c>
      <c r="E32" s="112">
        <f ca="1">INDIRECT("'"&amp;$B32&amp;"'!D14",TRUE)</f>
        <v>1.4</v>
      </c>
      <c r="F32" s="112">
        <f ca="1">INDIRECT("'"&amp;$B32&amp;"'!D15",TRUE)</f>
        <v>0</v>
      </c>
      <c r="G32" s="112">
        <f ca="1">INDIRECT("'"&amp;$B32&amp;"'!D16",TRUE)</f>
        <v>0</v>
      </c>
      <c r="H32" s="112">
        <f ca="1">INDIRECT("'"&amp;$B32&amp;"'!D17",TRUE)</f>
        <v>0</v>
      </c>
      <c r="I32" s="112">
        <f ca="1">INDIRECT("'"&amp;$B32&amp;"'!D18",TRUE)</f>
        <v>0</v>
      </c>
      <c r="J32" s="112">
        <f ca="1">INDIRECT("'"&amp;$B32&amp;"'!D19",TRUE)</f>
        <v>0</v>
      </c>
      <c r="K32" s="112">
        <f ca="1">INDIRECT("'"&amp;$B32&amp;"'!D20",TRUE)</f>
        <v>0</v>
      </c>
      <c r="L32" s="112">
        <f ca="1">INDIRECT("'"&amp;$B32&amp;"'!D21",TRUE)</f>
        <v>0</v>
      </c>
      <c r="M32" s="112">
        <f ca="1">INDIRECT("'"&amp;$B32&amp;"'!D22",TRUE)</f>
        <v>0</v>
      </c>
      <c r="N32" s="112">
        <f ca="1">INDIRECT("'"&amp;$B32&amp;"'!D23",TRUE)</f>
        <v>0</v>
      </c>
      <c r="O32" s="112">
        <f ca="1">INDIRECT("'"&amp;$B32&amp;"'!D24",TRUE)</f>
        <v>0</v>
      </c>
      <c r="P32" s="112">
        <f ca="1">INDIRECT("'"&amp;$B32&amp;"'!D25",TRUE)</f>
        <v>10.6</v>
      </c>
      <c r="Q32" s="112">
        <f ca="1">INDIRECT("'"&amp;$B32&amp;"'!D26",TRUE)</f>
        <v>0</v>
      </c>
      <c r="R32" s="149">
        <f t="shared" ca="1" si="0"/>
        <v>12</v>
      </c>
      <c r="S32" s="102">
        <f ca="1">INDIRECT("'"&amp;$B32&amp;"'!D29",TRUE)</f>
        <v>0</v>
      </c>
      <c r="T32" s="137">
        <f t="shared" ca="1" si="1"/>
        <v>12</v>
      </c>
      <c r="U32" s="112"/>
      <c r="V32" s="112"/>
      <c r="W32" s="158"/>
      <c r="X32" s="112"/>
      <c r="Y32" s="112"/>
      <c r="Z32" s="112"/>
      <c r="AA32" s="112"/>
      <c r="AB32" s="112"/>
      <c r="AC32" s="112"/>
      <c r="AD32" s="112"/>
      <c r="AE32" s="112"/>
      <c r="AF32" s="146"/>
      <c r="AG32" s="144"/>
      <c r="AH32" s="137"/>
      <c r="AI32" s="112"/>
      <c r="AJ32" s="112"/>
      <c r="AK32" s="112"/>
      <c r="AL32" s="112"/>
      <c r="AM32" s="112"/>
      <c r="AN32" s="112"/>
      <c r="AO32" s="112"/>
      <c r="AP32" s="137"/>
      <c r="AQ32" s="137"/>
      <c r="AR32" s="137"/>
      <c r="AT32" s="137"/>
      <c r="AU32" s="137"/>
      <c r="AV32" s="137"/>
      <c r="AW32" s="179"/>
    </row>
    <row r="33" spans="2:49" s="179" customFormat="1">
      <c r="B33" s="510"/>
      <c r="C33" s="159" t="s">
        <v>82</v>
      </c>
      <c r="D33" s="160">
        <f ca="1">INDIRECT("'"&amp;$B32&amp;"'!E13",TRUE)</f>
        <v>0</v>
      </c>
      <c r="E33" s="160">
        <f ca="1">INDIRECT("'"&amp;$B32&amp;"'!E14",TRUE)</f>
        <v>336423</v>
      </c>
      <c r="F33" s="160">
        <f ca="1">INDIRECT("'"&amp;$B32&amp;"'!E15",TRUE)</f>
        <v>0</v>
      </c>
      <c r="G33" s="160">
        <f ca="1">INDIRECT("'"&amp;$B32&amp;"'!E16",TRUE)</f>
        <v>0</v>
      </c>
      <c r="H33" s="160">
        <f ca="1">INDIRECT("'"&amp;$B32&amp;"'!E17",TRUE)</f>
        <v>0</v>
      </c>
      <c r="I33" s="160">
        <f ca="1">INDIRECT("'"&amp;$B32&amp;"'!E18",TRUE)</f>
        <v>0</v>
      </c>
      <c r="J33" s="160">
        <f ca="1">INDIRECT("'"&amp;$B32&amp;"'!E19",TRUE)</f>
        <v>0</v>
      </c>
      <c r="K33" s="160">
        <f ca="1">INDIRECT("'"&amp;$B32&amp;"'!E20",TRUE)</f>
        <v>0</v>
      </c>
      <c r="L33" s="160">
        <f ca="1">INDIRECT("'"&amp;$B32&amp;"'!e21",TRUE)</f>
        <v>0</v>
      </c>
      <c r="M33" s="160">
        <f ca="1">INDIRECT("'"&amp;$B32&amp;"'!E22",TRUE)</f>
        <v>0</v>
      </c>
      <c r="N33" s="160">
        <f ca="1">INDIRECT("'"&amp;$B32&amp;"'!E23",TRUE)</f>
        <v>0</v>
      </c>
      <c r="O33" s="160">
        <f ca="1">INDIRECT("'"&amp;$B32&amp;"'!E24",TRUE)</f>
        <v>0</v>
      </c>
      <c r="P33" s="160">
        <f ca="1">INDIRECT("'"&amp;$B32&amp;"'!E25",TRUE)</f>
        <v>2547202</v>
      </c>
      <c r="Q33" s="160">
        <f ca="1">INDIRECT("'"&amp;$B32&amp;"'!E26",TRUE)</f>
        <v>0</v>
      </c>
      <c r="R33" s="161">
        <f t="shared" ca="1" si="0"/>
        <v>2883625</v>
      </c>
      <c r="S33" s="162">
        <f ca="1">INDIRECT("'"&amp;$B32&amp;"'!E29",TRUE)</f>
        <v>0</v>
      </c>
      <c r="T33" s="163">
        <f t="shared" ca="1" si="1"/>
        <v>2883625</v>
      </c>
      <c r="U33" s="160">
        <f>'Platte Taxes'!E232</f>
        <v>418431</v>
      </c>
      <c r="V33" s="160">
        <f ca="1">INDIRECT("'"&amp;$B32&amp;"'!E225",TRUE)</f>
        <v>0</v>
      </c>
      <c r="W33" s="163">
        <f ca="1">U33+V33</f>
        <v>418431</v>
      </c>
      <c r="X33" s="160">
        <f ca="1">INDIRECT("'"&amp;$B32&amp;"'!E136",TRUE)</f>
        <v>6007552</v>
      </c>
      <c r="Y33" s="160">
        <f ca="1">INDIRECT("'"&amp;$B32&amp;"'!E137",TRUE)</f>
        <v>120151</v>
      </c>
      <c r="Z33" s="160">
        <f ca="1">INDIRECT("'"&amp;$B32&amp;"'!E138",TRUE)</f>
        <v>92946</v>
      </c>
      <c r="AA33" s="160">
        <f ca="1">INDIRECT("'"&amp;$B32&amp;"'!E139",TRUE)</f>
        <v>0</v>
      </c>
      <c r="AB33" s="160">
        <f ca="1">INDIRECT("'"&amp;$B32&amp;"'!E140",TRUE)</f>
        <v>0</v>
      </c>
      <c r="AC33" s="160">
        <f ca="1">INDIRECT("'"&amp;$B32&amp;"'!E141",TRUE)</f>
        <v>0</v>
      </c>
      <c r="AD33" s="160">
        <f ca="1">INDIRECT("'"&amp;$B32&amp;"'!E142",TRUE)</f>
        <v>240302</v>
      </c>
      <c r="AE33" s="160">
        <f ca="1">INDIRECT("'"&amp;$B32&amp;"'!E143",TRUE)</f>
        <v>0</v>
      </c>
      <c r="AF33" s="164">
        <f ca="1">SUM(X33:AE33)</f>
        <v>6460951</v>
      </c>
      <c r="AG33" s="165">
        <f ca="1">INDIRECT("'"&amp;$B32&amp;"'!E8",TRUE)</f>
        <v>2883625</v>
      </c>
      <c r="AH33" s="163">
        <f ca="1">INDIRECT("'"&amp;$B32&amp;"'!E147",TRUE)</f>
        <v>1441812</v>
      </c>
      <c r="AI33" s="160">
        <f ca="1">INDIRECT("'"&amp;$B32&amp;"'!E151",TRUE)</f>
        <v>0</v>
      </c>
      <c r="AJ33" s="160">
        <f ca="1">INDIRECT("'"&amp;$B32&amp;"'!E152",TRUE)</f>
        <v>0</v>
      </c>
      <c r="AK33" s="160">
        <f ca="1">INDIRECT("'"&amp;$B32&amp;"'!E153",TRUE)</f>
        <v>0</v>
      </c>
      <c r="AL33" s="160">
        <f ca="1">INDIRECT("'"&amp;$B32&amp;"'!E154",TRUE)</f>
        <v>0</v>
      </c>
      <c r="AM33" s="160">
        <f ca="1">INDIRECT("'"&amp;$B32&amp;"'!E155",TRUE)</f>
        <v>0</v>
      </c>
      <c r="AN33" s="160">
        <f ca="1">INDIRECT("'"&amp;$B32&amp;"'!E156",TRUE)</f>
        <v>0</v>
      </c>
      <c r="AO33" s="160">
        <f ca="1">INDIRECT("'"&amp;$B32&amp;"'!E157",TRUE)</f>
        <v>0</v>
      </c>
      <c r="AP33" s="163">
        <f ca="1">SUM(AI33:AO33)</f>
        <v>0</v>
      </c>
      <c r="AQ33" s="163">
        <f ca="1">AF33+AG33+AH33+AP33</f>
        <v>10786388</v>
      </c>
      <c r="AR33" s="163">
        <f>'Platte Taxes'!E270</f>
        <v>2476330</v>
      </c>
      <c r="AS33" s="184"/>
      <c r="AT33" s="163">
        <f ca="1">INDIRECT("'"&amp;$B32&amp;"'!C2",TRUE)</f>
        <v>240302066</v>
      </c>
      <c r="AU33" s="163">
        <f>'Platte Taxes'!E229</f>
        <v>53103987</v>
      </c>
      <c r="AV33" s="491">
        <f ca="1">T33+W33+AF33+AG33+AH33+AR33+AP33</f>
        <v>16564774</v>
      </c>
      <c r="AW33" s="78"/>
    </row>
    <row r="34" spans="2:49">
      <c r="B34" s="509" t="s">
        <v>196</v>
      </c>
      <c r="C34" s="130" t="s">
        <v>81</v>
      </c>
      <c r="D34" s="112">
        <f ca="1">INDIRECT("'"&amp;$B34&amp;"'!D13",TRUE)</f>
        <v>0</v>
      </c>
      <c r="E34" s="112">
        <f ca="1">INDIRECT("'"&amp;$B34&amp;"'!D14",TRUE)</f>
        <v>0</v>
      </c>
      <c r="F34" s="112">
        <f ca="1">INDIRECT("'"&amp;$B34&amp;"'!D15",TRUE)</f>
        <v>0</v>
      </c>
      <c r="G34" s="112">
        <f ca="1">INDIRECT("'"&amp;$B34&amp;"'!D16",TRUE)</f>
        <v>0</v>
      </c>
      <c r="H34" s="112">
        <f ca="1">INDIRECT("'"&amp;$B34&amp;"'!D17",TRUE)</f>
        <v>0</v>
      </c>
      <c r="I34" s="112">
        <f ca="1">INDIRECT("'"&amp;$B34&amp;"'!D18",TRUE)</f>
        <v>0</v>
      </c>
      <c r="J34" s="112">
        <f ca="1">INDIRECT("'"&amp;$B34&amp;"'!D19",TRUE)</f>
        <v>0</v>
      </c>
      <c r="K34" s="112">
        <f ca="1">INDIRECT("'"&amp;$B34&amp;"'!D20",TRUE)</f>
        <v>0</v>
      </c>
      <c r="L34" s="112">
        <f ca="1">INDIRECT("'"&amp;$B34&amp;"'!D21",TRUE)</f>
        <v>0</v>
      </c>
      <c r="M34" s="112">
        <f ca="1">INDIRECT("'"&amp;$B34&amp;"'!D22",TRUE)</f>
        <v>0</v>
      </c>
      <c r="N34" s="112">
        <f ca="1">INDIRECT("'"&amp;$B34&amp;"'!D23",TRUE)</f>
        <v>0</v>
      </c>
      <c r="O34" s="112">
        <f ca="1">INDIRECT("'"&amp;$B34&amp;"'!D24",TRUE)</f>
        <v>0</v>
      </c>
      <c r="P34" s="112">
        <f ca="1">INDIRECT("'"&amp;$B34&amp;"'!D25",TRUE)</f>
        <v>12</v>
      </c>
      <c r="Q34" s="112">
        <f ca="1">INDIRECT("'"&amp;$B34&amp;"'!D26",TRUE)</f>
        <v>0</v>
      </c>
      <c r="R34" s="149">
        <f t="shared" ca="1" si="0"/>
        <v>12</v>
      </c>
      <c r="S34" s="102">
        <f ca="1">INDIRECT("'"&amp;$B34&amp;"'!D29",TRUE)</f>
        <v>0</v>
      </c>
      <c r="T34" s="137">
        <f t="shared" ca="1" si="1"/>
        <v>12</v>
      </c>
      <c r="U34" s="112"/>
      <c r="V34" s="112"/>
      <c r="W34" s="158"/>
      <c r="X34" s="112"/>
      <c r="Y34" s="112"/>
      <c r="Z34" s="112"/>
      <c r="AA34" s="112"/>
      <c r="AB34" s="112"/>
      <c r="AC34" s="112"/>
      <c r="AD34" s="112"/>
      <c r="AE34" s="112"/>
      <c r="AF34" s="146"/>
      <c r="AG34" s="144"/>
      <c r="AH34" s="137"/>
      <c r="AI34" s="112"/>
      <c r="AJ34" s="112"/>
      <c r="AK34" s="112"/>
      <c r="AL34" s="112"/>
      <c r="AM34" s="112"/>
      <c r="AN34" s="112"/>
      <c r="AO34" s="112"/>
      <c r="AP34" s="137"/>
      <c r="AQ34" s="137"/>
      <c r="AR34" s="137"/>
      <c r="AT34" s="137"/>
      <c r="AU34" s="137"/>
      <c r="AV34" s="137"/>
      <c r="AW34" s="179"/>
    </row>
    <row r="35" spans="2:49" s="179" customFormat="1">
      <c r="B35" s="510"/>
      <c r="C35" s="159" t="s">
        <v>82</v>
      </c>
      <c r="D35" s="160">
        <f ca="1">INDIRECT("'"&amp;$B34&amp;"'!E13",TRUE)</f>
        <v>0</v>
      </c>
      <c r="E35" s="160">
        <f ca="1">INDIRECT("'"&amp;$B34&amp;"'!E14",TRUE)</f>
        <v>0</v>
      </c>
      <c r="F35" s="160">
        <f ca="1">INDIRECT("'"&amp;$B34&amp;"'!E15",TRUE)</f>
        <v>0</v>
      </c>
      <c r="G35" s="160">
        <f ca="1">INDIRECT("'"&amp;$B34&amp;"'!E16",TRUE)</f>
        <v>0</v>
      </c>
      <c r="H35" s="160">
        <f ca="1">INDIRECT("'"&amp;$B34&amp;"'!E17",TRUE)</f>
        <v>0</v>
      </c>
      <c r="I35" s="160">
        <f ca="1">INDIRECT("'"&amp;$B34&amp;"'!E18",TRUE)</f>
        <v>0</v>
      </c>
      <c r="J35" s="160">
        <f ca="1">INDIRECT("'"&amp;$B34&amp;"'!E19",TRUE)</f>
        <v>0</v>
      </c>
      <c r="K35" s="160">
        <f ca="1">INDIRECT("'"&amp;$B34&amp;"'!E20",TRUE)</f>
        <v>0</v>
      </c>
      <c r="L35" s="160">
        <f ca="1">INDIRECT("'"&amp;$B34&amp;"'!e21",TRUE)</f>
        <v>0</v>
      </c>
      <c r="M35" s="160">
        <f ca="1">INDIRECT("'"&amp;$B34&amp;"'!E22",TRUE)</f>
        <v>0</v>
      </c>
      <c r="N35" s="160">
        <f ca="1">INDIRECT("'"&amp;$B34&amp;"'!E23",TRUE)</f>
        <v>0</v>
      </c>
      <c r="O35" s="160">
        <f ca="1">INDIRECT("'"&amp;$B34&amp;"'!E24",TRUE)</f>
        <v>0</v>
      </c>
      <c r="P35" s="160">
        <f ca="1">INDIRECT("'"&amp;$B34&amp;"'!E25",TRUE)</f>
        <v>8195440</v>
      </c>
      <c r="Q35" s="160">
        <f ca="1">INDIRECT("'"&amp;$B34&amp;"'!E26",TRUE)</f>
        <v>0</v>
      </c>
      <c r="R35" s="161">
        <f t="shared" ca="1" si="0"/>
        <v>8195440</v>
      </c>
      <c r="S35" s="162">
        <f ca="1">INDIRECT("'"&amp;$B34&amp;"'!E29",TRUE)</f>
        <v>0</v>
      </c>
      <c r="T35" s="163">
        <f t="shared" ca="1" si="1"/>
        <v>8195440</v>
      </c>
      <c r="U35" s="160">
        <f>'STATE TAX DETAIL (TRANSPOSED)'!AJ27</f>
        <v>2830623</v>
      </c>
      <c r="V35" s="160">
        <f ca="1">INDIRECT("'"&amp;$B34&amp;"'!E225",TRUE)</f>
        <v>0</v>
      </c>
      <c r="W35" s="163">
        <f ca="1">U35+V35</f>
        <v>2830623</v>
      </c>
      <c r="X35" s="160">
        <f ca="1">INDIRECT("'"&amp;$B34&amp;"'!E136",TRUE)</f>
        <v>17073832</v>
      </c>
      <c r="Y35" s="160">
        <f ca="1">INDIRECT("'"&amp;$B34&amp;"'!E137",TRUE)</f>
        <v>81505</v>
      </c>
      <c r="Z35" s="160">
        <f ca="1">INDIRECT("'"&amp;$B34&amp;"'!E138",TRUE)</f>
        <v>81505</v>
      </c>
      <c r="AA35" s="160">
        <f ca="1">INDIRECT("'"&amp;$B34&amp;"'!E139",TRUE)</f>
        <v>0</v>
      </c>
      <c r="AB35" s="160">
        <f ca="1">INDIRECT("'"&amp;$B34&amp;"'!E140",TRUE)</f>
        <v>0</v>
      </c>
      <c r="AC35" s="160">
        <f ca="1">INDIRECT("'"&amp;$B34&amp;"'!E141",TRUE)</f>
        <v>0</v>
      </c>
      <c r="AD35" s="160">
        <f ca="1">INDIRECT("'"&amp;$B34&amp;"'!E142",TRUE)</f>
        <v>682953</v>
      </c>
      <c r="AE35" s="160">
        <f ca="1">INDIRECT("'"&amp;$B34&amp;"'!E143",TRUE)</f>
        <v>0</v>
      </c>
      <c r="AF35" s="164">
        <f ca="1">SUM(X35:AE35)</f>
        <v>17919795</v>
      </c>
      <c r="AG35" s="165">
        <f ca="1">INDIRECT("'"&amp;$B34&amp;"'!E8",TRUE)</f>
        <v>8195440</v>
      </c>
      <c r="AH35" s="163">
        <f ca="1">INDIRECT("'"&amp;$B34&amp;"'!E147",TRUE)</f>
        <v>4097720</v>
      </c>
      <c r="AI35" s="160">
        <f ca="1">INDIRECT("'"&amp;$B34&amp;"'!E151",TRUE)</f>
        <v>2731813</v>
      </c>
      <c r="AJ35" s="160">
        <f ca="1">INDIRECT("'"&amp;$B34&amp;"'!E152",TRUE)</f>
        <v>682953</v>
      </c>
      <c r="AK35" s="160">
        <f ca="1">INDIRECT("'"&amp;$B34&amp;"'!E153",TRUE)</f>
        <v>0</v>
      </c>
      <c r="AL35" s="160">
        <f ca="1">INDIRECT("'"&amp;$B34&amp;"'!E154",TRUE)</f>
        <v>341477</v>
      </c>
      <c r="AM35" s="160">
        <f ca="1">INDIRECT("'"&amp;$B34&amp;"'!E155",TRUE)</f>
        <v>0</v>
      </c>
      <c r="AN35" s="160">
        <f ca="1">INDIRECT("'"&amp;$B34&amp;"'!E156",TRUE)</f>
        <v>0</v>
      </c>
      <c r="AO35" s="160">
        <f ca="1">INDIRECT("'"&amp;$B34&amp;"'!E157",TRUE)</f>
        <v>0</v>
      </c>
      <c r="AP35" s="163">
        <f ca="1">SUM(AI35:AO35)</f>
        <v>3756243</v>
      </c>
      <c r="AQ35" s="163">
        <f ca="1">AF35+AG35+AH35+AP35</f>
        <v>33969198</v>
      </c>
      <c r="AR35" s="163">
        <f>'STATE TAX DETAIL (TRANSPOSED)'!AJ61</f>
        <v>2334714</v>
      </c>
      <c r="AS35" s="184"/>
      <c r="AT35" s="163">
        <f ca="1">INDIRECT("'"&amp;$B34&amp;"'!C2",TRUE)</f>
        <v>682953292</v>
      </c>
      <c r="AU35" s="163">
        <f>'Sheridan Taxes'!E229</f>
        <v>353827811</v>
      </c>
      <c r="AV35" s="491">
        <f ca="1">T35+W35+AF35+AG35+AH35+AR35+AP35</f>
        <v>47329975</v>
      </c>
      <c r="AW35" s="78"/>
    </row>
    <row r="36" spans="2:49">
      <c r="B36" s="509" t="s">
        <v>197</v>
      </c>
      <c r="C36" s="130" t="s">
        <v>81</v>
      </c>
      <c r="D36" s="112">
        <f ca="1">INDIRECT("'"&amp;$B36&amp;"'!D13",TRUE)</f>
        <v>0</v>
      </c>
      <c r="E36" s="112">
        <f ca="1">INDIRECT("'"&amp;$B36&amp;"'!D14",TRUE)</f>
        <v>0.69799999999999995</v>
      </c>
      <c r="F36" s="112">
        <f ca="1">INDIRECT("'"&amp;$B36&amp;"'!D15",TRUE)</f>
        <v>0.45500000000000002</v>
      </c>
      <c r="G36" s="112">
        <f ca="1">INDIRECT("'"&amp;$B36&amp;"'!D16",TRUE)</f>
        <v>0.28599999999999998</v>
      </c>
      <c r="H36" s="112">
        <f ca="1">INDIRECT("'"&amp;$B36&amp;"'!D17",TRUE)</f>
        <v>0</v>
      </c>
      <c r="I36" s="112">
        <f ca="1">INDIRECT("'"&amp;$B36&amp;"'!D18",TRUE)</f>
        <v>0.13700000000000001</v>
      </c>
      <c r="J36" s="112">
        <f ca="1">INDIRECT("'"&amp;$B36&amp;"'!D19",TRUE)</f>
        <v>6.0000000000000001E-3</v>
      </c>
      <c r="K36" s="112">
        <f ca="1">INDIRECT("'"&amp;$B36&amp;"'!D20",TRUE)</f>
        <v>0</v>
      </c>
      <c r="L36" s="112">
        <f ca="1">INDIRECT("'"&amp;$B36&amp;"'!D21",TRUE)</f>
        <v>0.34799999999999998</v>
      </c>
      <c r="M36" s="112">
        <f ca="1">INDIRECT("'"&amp;$B36&amp;"'!D22",TRUE)</f>
        <v>0.93300000000000005</v>
      </c>
      <c r="N36" s="112">
        <f ca="1">INDIRECT("'"&amp;$B36&amp;"'!D23",TRUE)</f>
        <v>3.3000000000000002E-2</v>
      </c>
      <c r="O36" s="112">
        <f ca="1">INDIRECT("'"&amp;$B36&amp;"'!D24",TRUE)</f>
        <v>7.0000000000000001E-3</v>
      </c>
      <c r="P36" s="112">
        <f ca="1">INDIRECT("'"&amp;$B36&amp;"'!D25",TRUE)</f>
        <v>9.0969999999999995</v>
      </c>
      <c r="Q36" s="112">
        <f ca="1">INDIRECT("'"&amp;$B36&amp;"'!D26",TRUE)</f>
        <v>0</v>
      </c>
      <c r="R36" s="149">
        <f t="shared" ca="1" si="0"/>
        <v>12</v>
      </c>
      <c r="S36" s="102">
        <f ca="1">INDIRECT("'"&amp;$B36&amp;"'!D29",TRUE)</f>
        <v>0</v>
      </c>
      <c r="T36" s="137">
        <f t="shared" ca="1" si="1"/>
        <v>12</v>
      </c>
      <c r="U36" s="112"/>
      <c r="V36" s="112"/>
      <c r="W36" s="158"/>
      <c r="X36" s="112"/>
      <c r="Y36" s="112"/>
      <c r="Z36" s="112"/>
      <c r="AA36" s="112"/>
      <c r="AB36" s="112"/>
      <c r="AC36" s="112"/>
      <c r="AD36" s="112"/>
      <c r="AE36" s="112"/>
      <c r="AF36" s="146"/>
      <c r="AG36" s="144"/>
      <c r="AH36" s="137"/>
      <c r="AI36" s="112"/>
      <c r="AJ36" s="112"/>
      <c r="AK36" s="112"/>
      <c r="AL36" s="112"/>
      <c r="AM36" s="112"/>
      <c r="AN36" s="112"/>
      <c r="AO36" s="112"/>
      <c r="AP36" s="137"/>
      <c r="AQ36" s="137"/>
      <c r="AR36" s="137"/>
      <c r="AT36" s="137"/>
      <c r="AU36" s="137"/>
      <c r="AV36" s="137"/>
      <c r="AW36" s="179"/>
    </row>
    <row r="37" spans="2:49" s="179" customFormat="1">
      <c r="B37" s="510"/>
      <c r="C37" s="159" t="s">
        <v>82</v>
      </c>
      <c r="D37" s="160">
        <f ca="1">INDIRECT("'"&amp;$B36&amp;"'!E13",TRUE)</f>
        <v>0</v>
      </c>
      <c r="E37" s="160">
        <f ca="1">INDIRECT("'"&amp;$B36&amp;"'!E14",TRUE)</f>
        <v>1422561</v>
      </c>
      <c r="F37" s="160">
        <f ca="1">INDIRECT("'"&amp;$B36&amp;"'!E15",TRUE)</f>
        <v>927314</v>
      </c>
      <c r="G37" s="160">
        <f ca="1">INDIRECT("'"&amp;$B36&amp;"'!E16",TRUE)</f>
        <v>582883</v>
      </c>
      <c r="H37" s="160">
        <f ca="1">INDIRECT("'"&amp;$B36&amp;"'!E17",TRUE)</f>
        <v>0</v>
      </c>
      <c r="I37" s="160">
        <f ca="1">INDIRECT("'"&amp;$B36&amp;"'!E18",TRUE)</f>
        <v>279213</v>
      </c>
      <c r="J37" s="160">
        <f ca="1">INDIRECT("'"&amp;$B36&amp;"'!E19",TRUE)</f>
        <v>12228</v>
      </c>
      <c r="K37" s="160">
        <f ca="1">INDIRECT("'"&amp;$B36&amp;"'!E20",TRUE)</f>
        <v>0</v>
      </c>
      <c r="L37" s="160">
        <f ca="1">INDIRECT("'"&amp;$B36&amp;"'!e21",TRUE)</f>
        <v>709243</v>
      </c>
      <c r="M37" s="160">
        <f ca="1">INDIRECT("'"&amp;$B36&amp;"'!E22",TRUE)</f>
        <v>1901504</v>
      </c>
      <c r="N37" s="160">
        <f ca="1">INDIRECT("'"&amp;$B36&amp;"'!E23",TRUE)</f>
        <v>67256</v>
      </c>
      <c r="O37" s="160">
        <f ca="1">INDIRECT("'"&amp;$B36&amp;"'!E24",TRUE)</f>
        <v>14266</v>
      </c>
      <c r="P37" s="160">
        <f ca="1">INDIRECT("'"&amp;$B36&amp;"'!E25",TRUE)</f>
        <v>18540171</v>
      </c>
      <c r="Q37" s="160">
        <f ca="1">INDIRECT("'"&amp;$B36&amp;"'!E26",TRUE)</f>
        <v>0</v>
      </c>
      <c r="R37" s="161">
        <f t="shared" ca="1" si="0"/>
        <v>24456639</v>
      </c>
      <c r="S37" s="162">
        <f ca="1">INDIRECT("'"&amp;$B36&amp;"'!E29",TRUE)</f>
        <v>0</v>
      </c>
      <c r="T37" s="163">
        <f t="shared" ca="1" si="1"/>
        <v>24456639</v>
      </c>
      <c r="U37" s="160">
        <f>'Sublette Taxes'!E232</f>
        <v>433931</v>
      </c>
      <c r="V37" s="160">
        <f>'Sublette Taxes'!E231</f>
        <v>0</v>
      </c>
      <c r="W37" s="163">
        <f>U37+V37</f>
        <v>433931</v>
      </c>
      <c r="X37" s="160">
        <f ca="1">INDIRECT("'"&amp;$B36&amp;"'!E136",TRUE)</f>
        <v>50951332</v>
      </c>
      <c r="Y37" s="160">
        <f ca="1">INDIRECT("'"&amp;$B36&amp;"'!E137",TRUE)</f>
        <v>1515754</v>
      </c>
      <c r="Z37" s="160">
        <f ca="1">INDIRECT("'"&amp;$B36&amp;"'!E138",TRUE)</f>
        <v>0</v>
      </c>
      <c r="AA37" s="160">
        <f ca="1">INDIRECT("'"&amp;$B36&amp;"'!E139",TRUE)</f>
        <v>0</v>
      </c>
      <c r="AB37" s="160">
        <f ca="1">INDIRECT("'"&amp;$B36&amp;"'!E140",TRUE)</f>
        <v>0</v>
      </c>
      <c r="AC37" s="160">
        <f ca="1">INDIRECT("'"&amp;$B36&amp;"'!E141",TRUE)</f>
        <v>0</v>
      </c>
      <c r="AD37" s="160">
        <f ca="1">INDIRECT("'"&amp;$B36&amp;"'!E142",TRUE)</f>
        <v>2038054</v>
      </c>
      <c r="AE37" s="160">
        <f ca="1">INDIRECT("'"&amp;$B36&amp;"'!E143",TRUE)</f>
        <v>0</v>
      </c>
      <c r="AF37" s="164">
        <f ca="1">SUM(X37:AE37)</f>
        <v>54505140</v>
      </c>
      <c r="AG37" s="165">
        <f ca="1">INDIRECT("'"&amp;$B36&amp;"'!E8",TRUE)</f>
        <v>24456639</v>
      </c>
      <c r="AH37" s="163">
        <f ca="1">INDIRECT("'"&amp;$B36&amp;"'!E147",TRUE)</f>
        <v>12228320</v>
      </c>
      <c r="AI37" s="160">
        <f ca="1">INDIRECT("'"&amp;$B36&amp;"'!E151",TRUE)</f>
        <v>0</v>
      </c>
      <c r="AJ37" s="160">
        <f ca="1">INDIRECT("'"&amp;$B36&amp;"'!E152",TRUE)</f>
        <v>0</v>
      </c>
      <c r="AK37" s="160">
        <f ca="1">INDIRECT("'"&amp;$B36&amp;"'!E153",TRUE)</f>
        <v>0</v>
      </c>
      <c r="AL37" s="160">
        <f ca="1">INDIRECT("'"&amp;$B36&amp;"'!E154",TRUE)</f>
        <v>0</v>
      </c>
      <c r="AM37" s="160">
        <f ca="1">INDIRECT("'"&amp;$B36&amp;"'!E155",TRUE)</f>
        <v>0</v>
      </c>
      <c r="AN37" s="160">
        <f ca="1">INDIRECT("'"&amp;$B36&amp;"'!E156",TRUE)</f>
        <v>0</v>
      </c>
      <c r="AO37" s="160">
        <f ca="1">INDIRECT("'"&amp;$B36&amp;"'!E157",TRUE)</f>
        <v>0</v>
      </c>
      <c r="AP37" s="163">
        <f ca="1">SUM(AI37:AO37)</f>
        <v>0</v>
      </c>
      <c r="AQ37" s="163">
        <f ca="1">AF37+AG37+AH37+AP37</f>
        <v>91190099</v>
      </c>
      <c r="AR37" s="163">
        <f>'Sublette Taxes'!E281</f>
        <v>11420477</v>
      </c>
      <c r="AS37" s="184"/>
      <c r="AT37" s="163">
        <f ca="1">INDIRECT("'"&amp;$B36&amp;"'!C2",TRUE)</f>
        <v>2038053268</v>
      </c>
      <c r="AU37" s="163">
        <f>'Sublette Taxes'!E229</f>
        <v>54241249</v>
      </c>
      <c r="AV37" s="491">
        <f ca="1">T37+W37+AF37+AG37+AH37+AR37+AP37</f>
        <v>127501146</v>
      </c>
      <c r="AW37" s="78"/>
    </row>
    <row r="38" spans="2:49">
      <c r="B38" s="509" t="s">
        <v>198</v>
      </c>
      <c r="C38" s="130" t="s">
        <v>81</v>
      </c>
      <c r="D38" s="112">
        <f ca="1">INDIRECT("'"&amp;$B38&amp;"'!D13",TRUE)</f>
        <v>0</v>
      </c>
      <c r="E38" s="112">
        <f ca="1">INDIRECT("'"&amp;$B38&amp;"'!D14",TRUE)</f>
        <v>0</v>
      </c>
      <c r="F38" s="112">
        <f ca="1">INDIRECT("'"&amp;$B38&amp;"'!D15",TRUE)</f>
        <v>0</v>
      </c>
      <c r="G38" s="112">
        <f ca="1">INDIRECT("'"&amp;$B38&amp;"'!D16",TRUE)</f>
        <v>0</v>
      </c>
      <c r="H38" s="112">
        <f ca="1">INDIRECT("'"&amp;$B38&amp;"'!D17",TRUE)</f>
        <v>0</v>
      </c>
      <c r="I38" s="112">
        <f ca="1">INDIRECT("'"&amp;$B38&amp;"'!D18",TRUE)</f>
        <v>0</v>
      </c>
      <c r="J38" s="112">
        <f ca="1">INDIRECT("'"&amp;$B38&amp;"'!D19",TRUE)</f>
        <v>0</v>
      </c>
      <c r="K38" s="112">
        <f ca="1">INDIRECT("'"&amp;$B38&amp;"'!D20",TRUE)</f>
        <v>0</v>
      </c>
      <c r="L38" s="112">
        <f ca="1">INDIRECT("'"&amp;$B38&amp;"'!D21",TRUE)</f>
        <v>0</v>
      </c>
      <c r="M38" s="112">
        <f ca="1">INDIRECT("'"&amp;$B38&amp;"'!D22",TRUE)</f>
        <v>0</v>
      </c>
      <c r="N38" s="112">
        <f ca="1">INDIRECT("'"&amp;$B38&amp;"'!D23",TRUE)</f>
        <v>0</v>
      </c>
      <c r="O38" s="112">
        <f ca="1">INDIRECT("'"&amp;$B38&amp;"'!D24",TRUE)</f>
        <v>0</v>
      </c>
      <c r="P38" s="112">
        <f ca="1">INDIRECT("'"&amp;$B38&amp;"'!D25",TRUE)</f>
        <v>12</v>
      </c>
      <c r="Q38" s="112">
        <f ca="1">INDIRECT("'"&amp;$B38&amp;"'!D26",TRUE)</f>
        <v>0</v>
      </c>
      <c r="R38" s="149">
        <f t="shared" ca="1" si="0"/>
        <v>12</v>
      </c>
      <c r="S38" s="102">
        <f ca="1">INDIRECT("'"&amp;$B38&amp;"'!D29",TRUE)</f>
        <v>0</v>
      </c>
      <c r="T38" s="137">
        <f t="shared" ca="1" si="1"/>
        <v>12</v>
      </c>
      <c r="U38" s="112"/>
      <c r="V38" s="112"/>
      <c r="W38" s="158"/>
      <c r="X38" s="112"/>
      <c r="Y38" s="112"/>
      <c r="Z38" s="112"/>
      <c r="AA38" s="112"/>
      <c r="AB38" s="112"/>
      <c r="AC38" s="112"/>
      <c r="AD38" s="112"/>
      <c r="AE38" s="112"/>
      <c r="AF38" s="146"/>
      <c r="AG38" s="144"/>
      <c r="AH38" s="137"/>
      <c r="AI38" s="112"/>
      <c r="AJ38" s="112"/>
      <c r="AK38" s="112"/>
      <c r="AL38" s="112"/>
      <c r="AM38" s="112"/>
      <c r="AN38" s="112"/>
      <c r="AO38" s="112"/>
      <c r="AP38" s="137"/>
      <c r="AQ38" s="137"/>
      <c r="AR38" s="137"/>
      <c r="AT38" s="137"/>
      <c r="AU38" s="137"/>
      <c r="AV38" s="137"/>
      <c r="AW38" s="179"/>
    </row>
    <row r="39" spans="2:49" s="179" customFormat="1">
      <c r="B39" s="510"/>
      <c r="C39" s="159" t="s">
        <v>82</v>
      </c>
      <c r="D39" s="160">
        <f ca="1">INDIRECT("'"&amp;$B38&amp;"'!E13",TRUE)</f>
        <v>0</v>
      </c>
      <c r="E39" s="160">
        <f ca="1">INDIRECT("'"&amp;$B38&amp;"'!E14",TRUE)</f>
        <v>0</v>
      </c>
      <c r="F39" s="160">
        <f ca="1">INDIRECT("'"&amp;$B38&amp;"'!E15",TRUE)</f>
        <v>0</v>
      </c>
      <c r="G39" s="160">
        <f ca="1">INDIRECT("'"&amp;$B38&amp;"'!E16",TRUE)</f>
        <v>0</v>
      </c>
      <c r="H39" s="160">
        <f ca="1">INDIRECT("'"&amp;$B38&amp;"'!E17",TRUE)</f>
        <v>0</v>
      </c>
      <c r="I39" s="160">
        <f ca="1">INDIRECT("'"&amp;$B38&amp;"'!E18",TRUE)</f>
        <v>0</v>
      </c>
      <c r="J39" s="160">
        <f ca="1">INDIRECT("'"&amp;$B38&amp;"'!E19",TRUE)</f>
        <v>0</v>
      </c>
      <c r="K39" s="160">
        <f ca="1">INDIRECT("'"&amp;$B38&amp;"'!E20",TRUE)</f>
        <v>0</v>
      </c>
      <c r="L39" s="160">
        <f ca="1">INDIRECT("'"&amp;$B38&amp;"'!e21",TRUE)</f>
        <v>0</v>
      </c>
      <c r="M39" s="160">
        <f ca="1">INDIRECT("'"&amp;$B38&amp;"'!E22",TRUE)</f>
        <v>0</v>
      </c>
      <c r="N39" s="160">
        <f ca="1">INDIRECT("'"&amp;$B38&amp;"'!E23",TRUE)</f>
        <v>0</v>
      </c>
      <c r="O39" s="160">
        <f ca="1">INDIRECT("'"&amp;$B38&amp;"'!E24",TRUE)</f>
        <v>0</v>
      </c>
      <c r="P39" s="160">
        <f ca="1">INDIRECT("'"&amp;$B38&amp;"'!E25",TRUE)</f>
        <v>27244458</v>
      </c>
      <c r="Q39" s="160">
        <f ca="1">INDIRECT("'"&amp;$B38&amp;"'!E26",TRUE)</f>
        <v>0</v>
      </c>
      <c r="R39" s="161">
        <f t="shared" ca="1" si="0"/>
        <v>27244458</v>
      </c>
      <c r="S39" s="162">
        <f ca="1">INDIRECT("'"&amp;$B38&amp;"'!E29",TRUE)</f>
        <v>0</v>
      </c>
      <c r="T39" s="163">
        <f t="shared" ca="1" si="1"/>
        <v>27244458</v>
      </c>
      <c r="U39" s="160">
        <f>'Sweetwater Taxes'!E230</f>
        <v>3121068</v>
      </c>
      <c r="V39" s="160">
        <f>'Sweetwater Taxes'!E231</f>
        <v>0</v>
      </c>
      <c r="W39" s="163">
        <f>U39+V39</f>
        <v>3121068</v>
      </c>
      <c r="X39" s="160">
        <f ca="1">INDIRECT("'"&amp;$B38&amp;"'!E136",TRUE)</f>
        <v>56759286.974999994</v>
      </c>
      <c r="Y39" s="160">
        <f ca="1">INDIRECT("'"&amp;$B38&amp;"'!E137",TRUE)</f>
        <v>1135185.7394999999</v>
      </c>
      <c r="Z39" s="160">
        <f ca="1">INDIRECT("'"&amp;$B38&amp;"'!E138",TRUE)</f>
        <v>470268.36810000002</v>
      </c>
      <c r="AA39" s="160">
        <f ca="1">INDIRECT("'"&amp;$B38&amp;"'!E139",TRUE)</f>
        <v>0</v>
      </c>
      <c r="AB39" s="160">
        <f ca="1">INDIRECT("'"&amp;$B38&amp;"'!E140",TRUE)</f>
        <v>80970.361499999999</v>
      </c>
      <c r="AC39" s="160">
        <f ca="1">INDIRECT("'"&amp;$B38&amp;"'!E141",TRUE)</f>
        <v>0</v>
      </c>
      <c r="AD39" s="160">
        <f ca="1">INDIRECT("'"&amp;$B38&amp;"'!E142",TRUE)</f>
        <v>2270371.4789999998</v>
      </c>
      <c r="AE39" s="160">
        <f>'Sweetwater Taxes'!E143</f>
        <v>107960.482</v>
      </c>
      <c r="AF39" s="164">
        <f ca="1">SUM(X39:AE39)</f>
        <v>60824043.405100003</v>
      </c>
      <c r="AG39" s="165">
        <f ca="1">INDIRECT("'"&amp;$B38&amp;"'!E8",TRUE)</f>
        <v>27244458</v>
      </c>
      <c r="AH39" s="163">
        <f ca="1">INDIRECT("'"&amp;$B38&amp;"'!E147",TRUE)</f>
        <v>13622229</v>
      </c>
      <c r="AI39" s="160">
        <f ca="1">INDIRECT("'"&amp;$B38&amp;"'!E151",TRUE)</f>
        <v>9081486</v>
      </c>
      <c r="AJ39" s="160">
        <f ca="1">INDIRECT("'"&amp;$B38&amp;"'!E152",TRUE)</f>
        <v>2270371</v>
      </c>
      <c r="AK39" s="160">
        <f ca="1">INDIRECT("'"&amp;$B38&amp;"'!E153",TRUE)</f>
        <v>0</v>
      </c>
      <c r="AL39" s="160">
        <f ca="1">INDIRECT("'"&amp;$B38&amp;"'!E154",TRUE)</f>
        <v>1135186</v>
      </c>
      <c r="AM39" s="160">
        <f ca="1">INDIRECT("'"&amp;$B38&amp;"'!E155",TRUE)</f>
        <v>0</v>
      </c>
      <c r="AN39" s="160">
        <f ca="1">INDIRECT("'"&amp;$B38&amp;"'!E156",TRUE)</f>
        <v>0</v>
      </c>
      <c r="AO39" s="160">
        <f ca="1">INDIRECT("'"&amp;$B38&amp;"'!E157",TRUE)</f>
        <v>0</v>
      </c>
      <c r="AP39" s="163">
        <f ca="1">SUM(AI39:AO39)</f>
        <v>12487043</v>
      </c>
      <c r="AQ39" s="163">
        <f ca="1">AF39+AG39+AH39+AP39</f>
        <v>114177773.4051</v>
      </c>
      <c r="AR39" s="163">
        <f>'Sweetwater Taxes'!E270</f>
        <v>10866355</v>
      </c>
      <c r="AS39" s="184"/>
      <c r="AT39" s="163">
        <f ca="1">INDIRECT("'"&amp;$B38&amp;"'!C2",TRUE)</f>
        <v>2270371479</v>
      </c>
      <c r="AU39" s="163">
        <f>'Sweetwater Taxes'!E229</f>
        <v>390133602</v>
      </c>
      <c r="AV39" s="491">
        <f ca="1">T39+W39+AF39+AG39+AH39+AR39+AP39</f>
        <v>155409654.40509999</v>
      </c>
      <c r="AW39" s="78"/>
    </row>
    <row r="40" spans="2:49">
      <c r="B40" s="509" t="s">
        <v>199</v>
      </c>
      <c r="C40" s="130" t="s">
        <v>81</v>
      </c>
      <c r="D40" s="112">
        <f ca="1">INDIRECT("'"&amp;$B40&amp;"'!D13",TRUE)</f>
        <v>0</v>
      </c>
      <c r="E40" s="112">
        <f ca="1">INDIRECT("'"&amp;$B40&amp;"'!D14",TRUE)</f>
        <v>0</v>
      </c>
      <c r="F40" s="112">
        <f ca="1">INDIRECT("'"&amp;$B40&amp;"'!D15",TRUE)</f>
        <v>0</v>
      </c>
      <c r="G40" s="112">
        <f ca="1">INDIRECT("'"&amp;$B40&amp;"'!D16",TRUE)</f>
        <v>0</v>
      </c>
      <c r="H40" s="112">
        <f ca="1">INDIRECT("'"&amp;$B40&amp;"'!D17",TRUE)</f>
        <v>0</v>
      </c>
      <c r="I40" s="112">
        <f ca="1">INDIRECT("'"&amp;$B40&amp;"'!D18",TRUE)</f>
        <v>0</v>
      </c>
      <c r="J40" s="112">
        <f ca="1">INDIRECT("'"&amp;$B40&amp;"'!D19",TRUE)</f>
        <v>0</v>
      </c>
      <c r="K40" s="112">
        <f ca="1">INDIRECT("'"&amp;$B40&amp;"'!D20",TRUE)</f>
        <v>0</v>
      </c>
      <c r="L40" s="112">
        <f ca="1">INDIRECT("'"&amp;$B40&amp;"'!D21",TRUE)</f>
        <v>0</v>
      </c>
      <c r="M40" s="112">
        <f ca="1">INDIRECT("'"&amp;$B40&amp;"'!D22",TRUE)</f>
        <v>0</v>
      </c>
      <c r="N40" s="112">
        <f ca="1">INDIRECT("'"&amp;$B40&amp;"'!D23",TRUE)</f>
        <v>0</v>
      </c>
      <c r="O40" s="112">
        <f ca="1">INDIRECT("'"&amp;$B40&amp;"'!D24",TRUE)</f>
        <v>0</v>
      </c>
      <c r="P40" s="112">
        <f ca="1">INDIRECT("'"&amp;$B40&amp;"'!D25",TRUE)</f>
        <v>7.8789999999999996</v>
      </c>
      <c r="Q40" s="112">
        <f ca="1">INDIRECT("'"&amp;$B40&amp;"'!D26",TRUE)</f>
        <v>0</v>
      </c>
      <c r="R40" s="149">
        <f t="shared" ca="1" si="0"/>
        <v>7.8789999999999996</v>
      </c>
      <c r="S40" s="102">
        <f ca="1">INDIRECT("'"&amp;$B40&amp;"'!D29",TRUE)</f>
        <v>0</v>
      </c>
      <c r="T40" s="137">
        <f t="shared" ca="1" si="1"/>
        <v>7.8789999999999996</v>
      </c>
      <c r="U40" s="112"/>
      <c r="V40" s="112"/>
      <c r="W40" s="158"/>
      <c r="X40" s="112"/>
      <c r="Y40" s="112"/>
      <c r="Z40" s="112"/>
      <c r="AA40" s="112"/>
      <c r="AB40" s="112"/>
      <c r="AC40" s="112"/>
      <c r="AD40" s="112"/>
      <c r="AE40" s="112"/>
      <c r="AF40" s="146"/>
      <c r="AG40" s="144"/>
      <c r="AH40" s="137"/>
      <c r="AI40" s="112"/>
      <c r="AJ40" s="112"/>
      <c r="AK40" s="112"/>
      <c r="AL40" s="112"/>
      <c r="AM40" s="112"/>
      <c r="AN40" s="112"/>
      <c r="AO40" s="112"/>
      <c r="AP40" s="137"/>
      <c r="AQ40" s="137"/>
      <c r="AR40" s="137"/>
      <c r="AT40" s="137"/>
      <c r="AU40" s="137"/>
      <c r="AV40" s="137"/>
      <c r="AW40" s="179"/>
    </row>
    <row r="41" spans="2:49" s="179" customFormat="1">
      <c r="B41" s="510"/>
      <c r="C41" s="159" t="s">
        <v>82</v>
      </c>
      <c r="D41" s="160">
        <f ca="1">INDIRECT("'"&amp;$B40&amp;"'!E13",TRUE)</f>
        <v>0</v>
      </c>
      <c r="E41" s="160">
        <f ca="1">INDIRECT("'"&amp;$B40&amp;"'!E14",TRUE)</f>
        <v>0</v>
      </c>
      <c r="F41" s="160">
        <f ca="1">INDIRECT("'"&amp;$B40&amp;"'!E15",TRUE)</f>
        <v>0</v>
      </c>
      <c r="G41" s="160">
        <f ca="1">INDIRECT("'"&amp;$B40&amp;"'!E16",TRUE)</f>
        <v>0</v>
      </c>
      <c r="H41" s="160">
        <f ca="1">INDIRECT("'"&amp;$B40&amp;"'!E17",TRUE)</f>
        <v>0</v>
      </c>
      <c r="I41" s="160">
        <f ca="1">INDIRECT("'"&amp;$B40&amp;"'!E18",TRUE)</f>
        <v>0</v>
      </c>
      <c r="J41" s="160">
        <f ca="1">INDIRECT("'"&amp;$B40&amp;"'!E19",TRUE)</f>
        <v>0</v>
      </c>
      <c r="K41" s="160">
        <f ca="1">INDIRECT("'"&amp;$B40&amp;"'!E20",TRUE)</f>
        <v>0</v>
      </c>
      <c r="L41" s="160">
        <f ca="1">INDIRECT("'"&amp;$B40&amp;"'!e21",TRUE)</f>
        <v>0</v>
      </c>
      <c r="M41" s="160">
        <f ca="1">INDIRECT("'"&amp;$B40&amp;"'!E22",TRUE)</f>
        <v>0</v>
      </c>
      <c r="N41" s="160">
        <f ca="1">INDIRECT("'"&amp;$B40&amp;"'!E23",TRUE)</f>
        <v>0</v>
      </c>
      <c r="O41" s="160">
        <f ca="1">INDIRECT("'"&amp;$B40&amp;"'!E24",TRUE)</f>
        <v>0</v>
      </c>
      <c r="P41" s="160">
        <f ca="1">INDIRECT("'"&amp;$B40&amp;"'!E25",TRUE)</f>
        <v>32390876</v>
      </c>
      <c r="Q41" s="160">
        <f ca="1">INDIRECT("'"&amp;$B40&amp;"'!E26",TRUE)</f>
        <v>0</v>
      </c>
      <c r="R41" s="161">
        <f t="shared" ca="1" si="0"/>
        <v>32390876</v>
      </c>
      <c r="S41" s="162">
        <f ca="1">INDIRECT("'"&amp;$B40&amp;"'!E29",TRUE)</f>
        <v>0</v>
      </c>
      <c r="T41" s="163">
        <f t="shared" ca="1" si="1"/>
        <v>32390876</v>
      </c>
      <c r="U41" s="160">
        <f>'STATE TAX DETAIL (TRANSPOSED)'!AP27</f>
        <v>487148</v>
      </c>
      <c r="V41" s="160">
        <f ca="1">INDIRECT("'"&amp;$B40&amp;"'!E225",TRUE)</f>
        <v>0</v>
      </c>
      <c r="W41" s="163">
        <f ca="1">U41+V41</f>
        <v>487148</v>
      </c>
      <c r="X41" s="160">
        <f ca="1">INDIRECT("'"&amp;$B40&amp;"'!E136",TRUE)</f>
        <v>102775974</v>
      </c>
      <c r="Y41" s="160">
        <f ca="1">INDIRECT("'"&amp;$B40&amp;"'!E137",TRUE)</f>
        <v>616656</v>
      </c>
      <c r="Z41" s="160">
        <f ca="1">INDIRECT("'"&amp;$B40&amp;"'!E138",TRUE)</f>
        <v>411104</v>
      </c>
      <c r="AA41" s="160">
        <f ca="1">INDIRECT("'"&amp;$B40&amp;"'!E139",TRUE)</f>
        <v>0</v>
      </c>
      <c r="AB41" s="160">
        <f ca="1">INDIRECT("'"&amp;$B40&amp;"'!E140",TRUE)</f>
        <v>0</v>
      </c>
      <c r="AC41" s="160">
        <f ca="1">INDIRECT("'"&amp;$B40&amp;"'!E141",TRUE)</f>
        <v>0</v>
      </c>
      <c r="AD41" s="160">
        <f ca="1">INDIRECT("'"&amp;$B40&amp;"'!E142",TRUE)</f>
        <v>2055519</v>
      </c>
      <c r="AE41" s="160">
        <f ca="1">INDIRECT("'"&amp;$B40&amp;"'!E143",TRUE)</f>
        <v>0</v>
      </c>
      <c r="AF41" s="164">
        <f ca="1">SUM(X41:AE41)</f>
        <v>105859253</v>
      </c>
      <c r="AG41" s="165">
        <f ca="1">INDIRECT("'"&amp;$B40&amp;"'!E8",TRUE)</f>
        <v>49332468</v>
      </c>
      <c r="AH41" s="163">
        <f ca="1">INDIRECT("'"&amp;$B40&amp;"'!E147",TRUE)</f>
        <v>24666234</v>
      </c>
      <c r="AI41" s="160">
        <f ca="1">INDIRECT("'"&amp;$B40&amp;"'!E151",TRUE)</f>
        <v>0</v>
      </c>
      <c r="AJ41" s="160">
        <f ca="1">INDIRECT("'"&amp;$B40&amp;"'!E152",TRUE)</f>
        <v>0</v>
      </c>
      <c r="AK41" s="160">
        <f ca="1">INDIRECT("'"&amp;$B40&amp;"'!E153",TRUE)</f>
        <v>0</v>
      </c>
      <c r="AL41" s="160">
        <f ca="1">INDIRECT("'"&amp;$B40&amp;"'!E154",TRUE)</f>
        <v>0</v>
      </c>
      <c r="AM41" s="160">
        <f ca="1">INDIRECT("'"&amp;$B40&amp;"'!E155",TRUE)</f>
        <v>0</v>
      </c>
      <c r="AN41" s="160">
        <f ca="1">INDIRECT("'"&amp;$B40&amp;"'!E156",TRUE)</f>
        <v>0</v>
      </c>
      <c r="AO41" s="160">
        <f ca="1">INDIRECT("'"&amp;$B40&amp;"'!E157",TRUE)</f>
        <v>0</v>
      </c>
      <c r="AP41" s="163">
        <f ca="1">SUM(AI41:AO41)</f>
        <v>0</v>
      </c>
      <c r="AQ41" s="163">
        <f ca="1">AF41+AG41+AH41+AP41</f>
        <v>179857955</v>
      </c>
      <c r="AR41" s="163">
        <f>'STATE TAX DETAIL (TRANSPOSED)'!AP61</f>
        <v>22010779</v>
      </c>
      <c r="AS41" s="184"/>
      <c r="AT41" s="163">
        <f ca="1">INDIRECT("'"&amp;$B40&amp;"'!C2",TRUE)</f>
        <v>4111038965</v>
      </c>
      <c r="AU41" s="163">
        <f>'Teton Taxes'!E229</f>
        <v>974295793</v>
      </c>
      <c r="AV41" s="491">
        <f ca="1">T41+W41+AF41+AG41+AH41+AR41+AP41</f>
        <v>234746758</v>
      </c>
      <c r="AW41" s="78"/>
    </row>
    <row r="42" spans="2:49">
      <c r="B42" s="509" t="s">
        <v>200</v>
      </c>
      <c r="C42" s="130" t="s">
        <v>81</v>
      </c>
      <c r="D42" s="112">
        <f ca="1">INDIRECT("'"&amp;$B42&amp;"'!D13",TRUE)</f>
        <v>0</v>
      </c>
      <c r="E42" s="112">
        <f ca="1">INDIRECT("'"&amp;$B42&amp;"'!D14",TRUE)</f>
        <v>1</v>
      </c>
      <c r="F42" s="112">
        <f ca="1">INDIRECT("'"&amp;$B42&amp;"'!D15",TRUE)</f>
        <v>0</v>
      </c>
      <c r="G42" s="112">
        <f ca="1">INDIRECT("'"&amp;$B42&amp;"'!D16",TRUE)</f>
        <v>0</v>
      </c>
      <c r="H42" s="112">
        <f ca="1">INDIRECT("'"&amp;$B42&amp;"'!D17",TRUE)</f>
        <v>0</v>
      </c>
      <c r="I42" s="112">
        <f ca="1">INDIRECT("'"&amp;$B42&amp;"'!D18",TRUE)</f>
        <v>0</v>
      </c>
      <c r="J42" s="112">
        <f ca="1">INDIRECT("'"&amp;$B42&amp;"'!D19",TRUE)</f>
        <v>0</v>
      </c>
      <c r="K42" s="112">
        <f ca="1">INDIRECT("'"&amp;$B42&amp;"'!D20",TRUE)</f>
        <v>0</v>
      </c>
      <c r="L42" s="112">
        <f ca="1">INDIRECT("'"&amp;$B42&amp;"'!D21",TRUE)</f>
        <v>0</v>
      </c>
      <c r="M42" s="112">
        <f ca="1">INDIRECT("'"&amp;$B42&amp;"'!D22",TRUE)</f>
        <v>0</v>
      </c>
      <c r="N42" s="112">
        <f ca="1">INDIRECT("'"&amp;$B42&amp;"'!D23",TRUE)</f>
        <v>0</v>
      </c>
      <c r="O42" s="112">
        <f ca="1">INDIRECT("'"&amp;$B42&amp;"'!D24",TRUE)</f>
        <v>0</v>
      </c>
      <c r="P42" s="112">
        <f ca="1">INDIRECT("'"&amp;$B42&amp;"'!D25",TRUE)</f>
        <v>11</v>
      </c>
      <c r="Q42" s="112">
        <f ca="1">INDIRECT("'"&amp;$B42&amp;"'!D26",TRUE)</f>
        <v>0</v>
      </c>
      <c r="R42" s="149">
        <f t="shared" ca="1" si="0"/>
        <v>12</v>
      </c>
      <c r="S42" s="102">
        <f ca="1">INDIRECT("'"&amp;$B42&amp;"'!D29",TRUE)</f>
        <v>0</v>
      </c>
      <c r="T42" s="137">
        <f t="shared" ca="1" si="1"/>
        <v>12</v>
      </c>
      <c r="U42" s="112"/>
      <c r="V42" s="112"/>
      <c r="W42" s="158"/>
      <c r="X42" s="112"/>
      <c r="Y42" s="112"/>
      <c r="Z42" s="112"/>
      <c r="AA42" s="112"/>
      <c r="AB42" s="112"/>
      <c r="AC42" s="112"/>
      <c r="AD42" s="112"/>
      <c r="AE42" s="112"/>
      <c r="AF42" s="146"/>
      <c r="AG42" s="144"/>
      <c r="AH42" s="137"/>
      <c r="AI42" s="112"/>
      <c r="AJ42" s="112"/>
      <c r="AK42" s="112"/>
      <c r="AL42" s="112"/>
      <c r="AM42" s="112"/>
      <c r="AN42" s="112"/>
      <c r="AO42" s="112"/>
      <c r="AP42" s="137"/>
      <c r="AQ42" s="137"/>
      <c r="AR42" s="137"/>
      <c r="AT42" s="137"/>
      <c r="AU42" s="137"/>
      <c r="AV42" s="137"/>
      <c r="AW42" s="179"/>
    </row>
    <row r="43" spans="2:49" s="179" customFormat="1">
      <c r="B43" s="510"/>
      <c r="C43" s="159" t="s">
        <v>82</v>
      </c>
      <c r="D43" s="160">
        <f ca="1">INDIRECT("'"&amp;$B42&amp;"'!E13",TRUE)</f>
        <v>0</v>
      </c>
      <c r="E43" s="160">
        <f ca="1">INDIRECT("'"&amp;$B42&amp;"'!E14",TRUE)</f>
        <v>417053</v>
      </c>
      <c r="F43" s="160">
        <f ca="1">INDIRECT("'"&amp;$B42&amp;"'!E15",TRUE)</f>
        <v>0</v>
      </c>
      <c r="G43" s="160">
        <f ca="1">INDIRECT("'"&amp;$B42&amp;"'!E16",TRUE)</f>
        <v>0</v>
      </c>
      <c r="H43" s="160">
        <f ca="1">INDIRECT("'"&amp;$B42&amp;"'!E17",TRUE)</f>
        <v>0</v>
      </c>
      <c r="I43" s="160">
        <f ca="1">INDIRECT("'"&amp;$B42&amp;"'!E18",TRUE)</f>
        <v>0</v>
      </c>
      <c r="J43" s="160">
        <f ca="1">INDIRECT("'"&amp;$B42&amp;"'!E19",TRUE)</f>
        <v>0</v>
      </c>
      <c r="K43" s="160">
        <f ca="1">INDIRECT("'"&amp;$B42&amp;"'!E20",TRUE)</f>
        <v>0</v>
      </c>
      <c r="L43" s="160">
        <f ca="1">INDIRECT("'"&amp;$B42&amp;"'!e21",TRUE)</f>
        <v>0</v>
      </c>
      <c r="M43" s="160">
        <f ca="1">INDIRECT("'"&amp;$B42&amp;"'!E22",TRUE)</f>
        <v>0</v>
      </c>
      <c r="N43" s="160">
        <f ca="1">INDIRECT("'"&amp;$B42&amp;"'!E23",TRUE)</f>
        <v>0</v>
      </c>
      <c r="O43" s="160">
        <f ca="1">INDIRECT("'"&amp;$B42&amp;"'!E24",TRUE)</f>
        <v>0</v>
      </c>
      <c r="P43" s="160">
        <f ca="1">INDIRECT("'"&amp;$B42&amp;"'!E25",TRUE)</f>
        <v>4587586</v>
      </c>
      <c r="Q43" s="160">
        <f ca="1">INDIRECT("'"&amp;$B42&amp;"'!E26",TRUE)</f>
        <v>0</v>
      </c>
      <c r="R43" s="161">
        <f t="shared" ca="1" si="0"/>
        <v>5004639</v>
      </c>
      <c r="S43" s="162">
        <f ca="1">INDIRECT("'"&amp;$B42&amp;"'!E29",TRUE)</f>
        <v>0</v>
      </c>
      <c r="T43" s="163">
        <f t="shared" ca="1" si="1"/>
        <v>5004639</v>
      </c>
      <c r="U43" s="160">
        <f>'STATE TAX DETAIL (TRANSPOSED)'!AR27</f>
        <v>1279898</v>
      </c>
      <c r="V43" s="160">
        <f ca="1">INDIRECT("'"&amp;$B42&amp;"'!E225",TRUE)</f>
        <v>0</v>
      </c>
      <c r="W43" s="163">
        <f ca="1">U43+V43</f>
        <v>1279898</v>
      </c>
      <c r="X43" s="160">
        <f ca="1">INDIRECT("'"&amp;$B42&amp;"'!E136",TRUE)</f>
        <v>10426333</v>
      </c>
      <c r="Y43" s="160">
        <f ca="1">INDIRECT("'"&amp;$B42&amp;"'!E137",TRUE)</f>
        <v>208526</v>
      </c>
      <c r="Z43" s="160">
        <f ca="1">INDIRECT("'"&amp;$B42&amp;"'!E138",TRUE)</f>
        <v>634347</v>
      </c>
      <c r="AA43" s="160">
        <f ca="1">INDIRECT("'"&amp;$B42&amp;"'!E139",TRUE)</f>
        <v>49160</v>
      </c>
      <c r="AB43" s="160">
        <f ca="1">INDIRECT("'"&amp;$B42&amp;"'!E140",TRUE)</f>
        <v>0</v>
      </c>
      <c r="AC43" s="160">
        <f ca="1">INDIRECT("'"&amp;$B42&amp;"'!E141",TRUE)</f>
        <v>0</v>
      </c>
      <c r="AD43" s="160">
        <f ca="1">INDIRECT("'"&amp;$B42&amp;"'!E142",TRUE)</f>
        <v>417054</v>
      </c>
      <c r="AE43" s="160">
        <f ca="1">INDIRECT("'"&amp;$B42&amp;"'!E143",TRUE)</f>
        <v>0</v>
      </c>
      <c r="AF43" s="164">
        <f ca="1">SUM(X43:AE43)</f>
        <v>11735420</v>
      </c>
      <c r="AG43" s="165">
        <f ca="1">INDIRECT("'"&amp;$B42&amp;"'!E8",TRUE)</f>
        <v>5004640</v>
      </c>
      <c r="AH43" s="163">
        <f ca="1">INDIRECT("'"&amp;$B42&amp;"'!E147",TRUE)</f>
        <v>2502320</v>
      </c>
      <c r="AI43" s="160">
        <f ca="1">INDIRECT("'"&amp;$B42&amp;"'!E151",TRUE)</f>
        <v>0</v>
      </c>
      <c r="AJ43" s="160">
        <f ca="1">INDIRECT("'"&amp;$B42&amp;"'!E152",TRUE)</f>
        <v>0</v>
      </c>
      <c r="AK43" s="160">
        <f ca="1">INDIRECT("'"&amp;$B42&amp;"'!E153",TRUE)</f>
        <v>0</v>
      </c>
      <c r="AL43" s="160">
        <f ca="1">INDIRECT("'"&amp;$B42&amp;"'!E154",TRUE)</f>
        <v>0</v>
      </c>
      <c r="AM43" s="160">
        <f ca="1">INDIRECT("'"&amp;$B42&amp;"'!E155",TRUE)</f>
        <v>0</v>
      </c>
      <c r="AN43" s="160">
        <f ca="1">INDIRECT("'"&amp;$B42&amp;"'!E156",TRUE)</f>
        <v>0</v>
      </c>
      <c r="AO43" s="160">
        <f ca="1">INDIRECT("'"&amp;$B42&amp;"'!E157",TRUE)</f>
        <v>0</v>
      </c>
      <c r="AP43" s="163">
        <f ca="1">SUM(AI43:AO43)</f>
        <v>0</v>
      </c>
      <c r="AQ43" s="163">
        <f ca="1">AF43+AG43+AH43+AP43</f>
        <v>19242380</v>
      </c>
      <c r="AR43" s="163">
        <f>'STATE TAX DETAIL (TRANSPOSED)'!AR61</f>
        <v>1616968</v>
      </c>
      <c r="AS43" s="184"/>
      <c r="AT43" s="163">
        <f ca="1">INDIRECT("'"&amp;$B42&amp;"'!C2",TRUE)</f>
        <v>417053309</v>
      </c>
      <c r="AU43" s="163">
        <f>'Uinta Taxes'!E229</f>
        <v>159987297</v>
      </c>
      <c r="AV43" s="491">
        <f ca="1">T43+W43+AF43+AG43+AH43+AR43+AP43</f>
        <v>27143885</v>
      </c>
      <c r="AW43" s="78"/>
    </row>
    <row r="44" spans="2:49">
      <c r="B44" s="509" t="s">
        <v>201</v>
      </c>
      <c r="C44" s="130" t="s">
        <v>81</v>
      </c>
      <c r="D44" s="112">
        <f ca="1">INDIRECT("'"&amp;$B44&amp;"'!D13",TRUE)</f>
        <v>0.61299999999999999</v>
      </c>
      <c r="E44" s="112">
        <f ca="1">INDIRECT("'"&amp;$B44&amp;"'!D14",TRUE)</f>
        <v>2.0230000000000001</v>
      </c>
      <c r="F44" s="112">
        <f ca="1">INDIRECT("'"&amp;$B44&amp;"'!D15",TRUE)</f>
        <v>0.91900000000000004</v>
      </c>
      <c r="G44" s="112">
        <f ca="1">INDIRECT("'"&amp;$B44&amp;"'!D16",TRUE)</f>
        <v>0</v>
      </c>
      <c r="H44" s="112">
        <f ca="1">INDIRECT("'"&amp;$B44&amp;"'!D17",TRUE)</f>
        <v>0</v>
      </c>
      <c r="I44" s="112">
        <f ca="1">INDIRECT("'"&amp;$B44&amp;"'!D18",TRUE)</f>
        <v>0</v>
      </c>
      <c r="J44" s="112">
        <f ca="1">INDIRECT("'"&amp;$B44&amp;"'!D19",TRUE)</f>
        <v>0</v>
      </c>
      <c r="K44" s="112">
        <f ca="1">INDIRECT("'"&amp;$B44&amp;"'!D20",TRUE)</f>
        <v>0</v>
      </c>
      <c r="L44" s="112">
        <f ca="1">INDIRECT("'"&amp;$B44&amp;"'!D21",TRUE)</f>
        <v>0</v>
      </c>
      <c r="M44" s="112">
        <f ca="1">INDIRECT("'"&amp;$B44&amp;"'!D22",TRUE)</f>
        <v>0</v>
      </c>
      <c r="N44" s="112">
        <f ca="1">INDIRECT("'"&amp;$B44&amp;"'!D23",TRUE)</f>
        <v>0</v>
      </c>
      <c r="O44" s="112">
        <f ca="1">INDIRECT("'"&amp;$B44&amp;"'!D24",TRUE)</f>
        <v>0</v>
      </c>
      <c r="P44" s="112">
        <f ca="1">INDIRECT("'"&amp;$B44&amp;"'!D25",TRUE)</f>
        <v>8.4450000000000003</v>
      </c>
      <c r="Q44" s="112">
        <f ca="1">INDIRECT("'"&amp;$B44&amp;"'!D26",TRUE)</f>
        <v>0</v>
      </c>
      <c r="R44" s="149">
        <f t="shared" ca="1" si="0"/>
        <v>12</v>
      </c>
      <c r="S44" s="102">
        <f ca="1">INDIRECT("'"&amp;$B44&amp;"'!D29",TRUE)</f>
        <v>0</v>
      </c>
      <c r="T44" s="137">
        <f t="shared" ca="1" si="1"/>
        <v>12</v>
      </c>
      <c r="U44" s="112"/>
      <c r="V44" s="112"/>
      <c r="W44" s="158"/>
      <c r="X44" s="112"/>
      <c r="Y44" s="112"/>
      <c r="Z44" s="112"/>
      <c r="AA44" s="112"/>
      <c r="AB44" s="112"/>
      <c r="AC44" s="112"/>
      <c r="AD44" s="112"/>
      <c r="AE44" s="112"/>
      <c r="AF44" s="146"/>
      <c r="AG44" s="144"/>
      <c r="AH44" s="137"/>
      <c r="AI44" s="112"/>
      <c r="AJ44" s="112"/>
      <c r="AK44" s="112"/>
      <c r="AL44" s="112"/>
      <c r="AM44" s="112"/>
      <c r="AN44" s="112"/>
      <c r="AO44" s="112"/>
      <c r="AP44" s="137"/>
      <c r="AQ44" s="137"/>
      <c r="AR44" s="137"/>
      <c r="AT44" s="137"/>
      <c r="AU44" s="137"/>
      <c r="AV44" s="137"/>
      <c r="AW44" s="179"/>
    </row>
    <row r="45" spans="2:49" s="179" customFormat="1">
      <c r="B45" s="510"/>
      <c r="C45" s="159" t="s">
        <v>82</v>
      </c>
      <c r="D45" s="160">
        <f ca="1">INDIRECT("'"&amp;$B44&amp;"'!E13",TRUE)</f>
        <v>100010</v>
      </c>
      <c r="E45" s="160">
        <f ca="1">INDIRECT("'"&amp;$B44&amp;"'!E14",TRUE)</f>
        <v>330049</v>
      </c>
      <c r="F45" s="160">
        <f ca="1">INDIRECT("'"&amp;$B44&amp;"'!E15",TRUE)</f>
        <v>149933</v>
      </c>
      <c r="G45" s="160">
        <f ca="1">INDIRECT("'"&amp;$B44&amp;"'!E16",TRUE)</f>
        <v>0</v>
      </c>
      <c r="H45" s="160">
        <f ca="1">INDIRECT("'"&amp;$B44&amp;"'!E17",TRUE)</f>
        <v>0</v>
      </c>
      <c r="I45" s="160">
        <f ca="1">INDIRECT("'"&amp;$B44&amp;"'!E18",TRUE)</f>
        <v>0</v>
      </c>
      <c r="J45" s="160">
        <f ca="1">INDIRECT("'"&amp;$B44&amp;"'!E19",TRUE)</f>
        <v>0</v>
      </c>
      <c r="K45" s="160">
        <f ca="1">INDIRECT("'"&amp;$B44&amp;"'!E20",TRUE)</f>
        <v>0</v>
      </c>
      <c r="L45" s="160">
        <f ca="1">INDIRECT("'"&amp;$B44&amp;"'!e21",TRUE)</f>
        <v>0</v>
      </c>
      <c r="M45" s="160">
        <f ca="1">INDIRECT("'"&amp;$B44&amp;"'!E22",TRUE)</f>
        <v>0</v>
      </c>
      <c r="N45" s="160">
        <f ca="1">INDIRECT("'"&amp;$B44&amp;"'!E23",TRUE)</f>
        <v>0</v>
      </c>
      <c r="O45" s="160">
        <f ca="1">INDIRECT("'"&amp;$B44&amp;"'!E24",TRUE)</f>
        <v>0</v>
      </c>
      <c r="P45" s="160">
        <f ca="1">INDIRECT("'"&amp;$B44&amp;"'!E25",TRUE)</f>
        <v>1377789</v>
      </c>
      <c r="Q45" s="160">
        <f ca="1">INDIRECT("'"&amp;$B44&amp;"'!E26",TRUE)</f>
        <v>0</v>
      </c>
      <c r="R45" s="161">
        <f t="shared" ca="1" si="0"/>
        <v>1957781</v>
      </c>
      <c r="S45" s="162">
        <f ca="1">INDIRECT("'"&amp;$B44&amp;"'!E29",TRUE)</f>
        <v>0</v>
      </c>
      <c r="T45" s="163">
        <f t="shared" ca="1" si="1"/>
        <v>1957781</v>
      </c>
      <c r="U45" s="160">
        <f>'STATE TAX DETAIL (TRANSPOSED)'!AT27</f>
        <v>320086</v>
      </c>
      <c r="V45" s="160">
        <f ca="1">INDIRECT("'"&amp;$B44&amp;"'!E225",TRUE)</f>
        <v>0</v>
      </c>
      <c r="W45" s="163">
        <f ca="1">U45+V45</f>
        <v>320086</v>
      </c>
      <c r="X45" s="160">
        <f ca="1">INDIRECT("'"&amp;$B44&amp;"'!E136",TRUE)</f>
        <v>4078712</v>
      </c>
      <c r="Y45" s="160">
        <f ca="1">INDIRECT("'"&amp;$B44&amp;"'!E137",TRUE)</f>
        <v>0</v>
      </c>
      <c r="Z45" s="160">
        <f ca="1">INDIRECT("'"&amp;$B44&amp;"'!E138",TRUE)</f>
        <v>0</v>
      </c>
      <c r="AA45" s="160">
        <f ca="1">INDIRECT("'"&amp;$B44&amp;"'!E139",TRUE)</f>
        <v>0</v>
      </c>
      <c r="AB45" s="160">
        <f ca="1">INDIRECT("'"&amp;$B44&amp;"'!E140",TRUE)</f>
        <v>0</v>
      </c>
      <c r="AC45" s="160">
        <f ca="1">INDIRECT("'"&amp;$B44&amp;"'!E141",TRUE)</f>
        <v>0</v>
      </c>
      <c r="AD45" s="160">
        <f ca="1">INDIRECT("'"&amp;$B44&amp;"'!E142",TRUE)</f>
        <v>163148</v>
      </c>
      <c r="AE45" s="160">
        <f ca="1">INDIRECT("'"&amp;$B44&amp;"'!E143",TRUE)</f>
        <v>0</v>
      </c>
      <c r="AF45" s="164">
        <f ca="1">SUM(X45:AE45)</f>
        <v>4241860</v>
      </c>
      <c r="AG45" s="165">
        <f ca="1">INDIRECT("'"&amp;$B44&amp;"'!E8",TRUE)</f>
        <v>1957781.844</v>
      </c>
      <c r="AH45" s="163">
        <f ca="1">INDIRECT("'"&amp;$B44&amp;"'!E147",TRUE)</f>
        <v>978891</v>
      </c>
      <c r="AI45" s="160">
        <f ca="1">INDIRECT("'"&amp;$B44&amp;"'!E151",TRUE)</f>
        <v>0</v>
      </c>
      <c r="AJ45" s="160">
        <f ca="1">INDIRECT("'"&amp;$B44&amp;"'!E152",TRUE)</f>
        <v>0</v>
      </c>
      <c r="AK45" s="160">
        <f ca="1">INDIRECT("'"&amp;$B44&amp;"'!E153",TRUE)</f>
        <v>0</v>
      </c>
      <c r="AL45" s="160">
        <f ca="1">INDIRECT("'"&amp;$B44&amp;"'!E154",TRUE)</f>
        <v>0</v>
      </c>
      <c r="AM45" s="160">
        <f ca="1">INDIRECT("'"&amp;$B44&amp;"'!E155",TRUE)</f>
        <v>0</v>
      </c>
      <c r="AN45" s="160">
        <f ca="1">INDIRECT("'"&amp;$B44&amp;"'!E156",TRUE)</f>
        <v>0</v>
      </c>
      <c r="AO45" s="160">
        <f ca="1">INDIRECT("'"&amp;$B44&amp;"'!E157",TRUE)</f>
        <v>0</v>
      </c>
      <c r="AP45" s="163">
        <f ca="1">SUM(AI45:AO45)</f>
        <v>0</v>
      </c>
      <c r="AQ45" s="163">
        <f ca="1">AF45+AG45+AH45+AP45</f>
        <v>7178532.8440000005</v>
      </c>
      <c r="AR45" s="163">
        <f>'STATE TAX DETAIL (TRANSPOSED)'!AT61</f>
        <v>1547943</v>
      </c>
      <c r="AS45" s="184"/>
      <c r="AT45" s="163">
        <f ca="1">INDIRECT("'"&amp;$B44&amp;"'!C2",TRUE)</f>
        <v>163148487</v>
      </c>
      <c r="AU45" s="163">
        <f>'Washakie Taxes'!E229</f>
        <v>62393946</v>
      </c>
      <c r="AV45" s="491">
        <f ca="1">T45+W45+AF45+AG45+AH45+AR45+AP45</f>
        <v>11004342.844000001</v>
      </c>
      <c r="AW45" s="180"/>
    </row>
    <row r="46" spans="2:49" s="180" customFormat="1">
      <c r="B46" s="509" t="s">
        <v>202</v>
      </c>
      <c r="C46" s="130" t="s">
        <v>81</v>
      </c>
      <c r="D46" s="79">
        <f ca="1">INDIRECT("'"&amp;$B46&amp;"'!D13",TRUE)</f>
        <v>0</v>
      </c>
      <c r="E46" s="79">
        <f ca="1">INDIRECT("'"&amp;$B46&amp;"'!D14",TRUE)</f>
        <v>0</v>
      </c>
      <c r="F46" s="79">
        <f ca="1">INDIRECT("'"&amp;$B46&amp;"'!D15",TRUE)</f>
        <v>0</v>
      </c>
      <c r="G46" s="79">
        <f ca="1">INDIRECT("'"&amp;$B46&amp;"'!D16",TRUE)</f>
        <v>0</v>
      </c>
      <c r="H46" s="79">
        <f ca="1">INDIRECT("'"&amp;$B46&amp;"'!D17",TRUE)</f>
        <v>0</v>
      </c>
      <c r="I46" s="79">
        <f ca="1">INDIRECT("'"&amp;$B46&amp;"'!D18",TRUE)</f>
        <v>0</v>
      </c>
      <c r="J46" s="79">
        <f ca="1">INDIRECT("'"&amp;$B46&amp;"'!D19",TRUE)</f>
        <v>0</v>
      </c>
      <c r="K46" s="79">
        <f ca="1">INDIRECT("'"&amp;$B46&amp;"'!D20",TRUE)</f>
        <v>0</v>
      </c>
      <c r="L46" s="79">
        <f ca="1">INDIRECT("'"&amp;$B46&amp;"'!D21",TRUE)</f>
        <v>0</v>
      </c>
      <c r="M46" s="79">
        <f ca="1">INDIRECT("'"&amp;$B46&amp;"'!D22",TRUE)</f>
        <v>0</v>
      </c>
      <c r="N46" s="79">
        <f ca="1">INDIRECT("'"&amp;$B46&amp;"'!D23",TRUE)</f>
        <v>0</v>
      </c>
      <c r="O46" s="79">
        <f ca="1">INDIRECT("'"&amp;$B46&amp;"'!D24",TRUE)</f>
        <v>0</v>
      </c>
      <c r="P46" s="79">
        <f ca="1">INDIRECT("'"&amp;$B46&amp;"'!D25",TRUE)</f>
        <v>11.989000000000001</v>
      </c>
      <c r="Q46" s="79">
        <f ca="1">INDIRECT("'"&amp;$B46&amp;"'!D26",TRUE)</f>
        <v>0</v>
      </c>
      <c r="R46" s="150">
        <f t="shared" ca="1" si="0"/>
        <v>11.989000000000001</v>
      </c>
      <c r="S46" s="96">
        <f ca="1">INDIRECT("'"&amp;$B46&amp;"'!D29",TRUE)</f>
        <v>0</v>
      </c>
      <c r="T46" s="138">
        <f t="shared" ca="1" si="1"/>
        <v>11.989000000000001</v>
      </c>
      <c r="U46" s="79"/>
      <c r="V46" s="79"/>
      <c r="W46" s="155"/>
      <c r="X46" s="79"/>
      <c r="Y46" s="79"/>
      <c r="Z46" s="79"/>
      <c r="AA46" s="79"/>
      <c r="AB46" s="79"/>
      <c r="AC46" s="79"/>
      <c r="AD46" s="79"/>
      <c r="AE46" s="79"/>
      <c r="AF46" s="147"/>
      <c r="AG46" s="138"/>
      <c r="AH46" s="138"/>
      <c r="AI46" s="79"/>
      <c r="AJ46" s="79"/>
      <c r="AK46" s="79"/>
      <c r="AL46" s="79"/>
      <c r="AM46" s="79"/>
      <c r="AN46" s="79"/>
      <c r="AO46" s="79"/>
      <c r="AP46" s="138"/>
      <c r="AQ46" s="138"/>
      <c r="AR46" s="141"/>
      <c r="AS46" s="78"/>
      <c r="AT46" s="141"/>
      <c r="AU46" s="141"/>
      <c r="AV46" s="141"/>
      <c r="AW46" s="179"/>
    </row>
    <row r="47" spans="2:49" s="179" customFormat="1" ht="16.5" thickBot="1">
      <c r="B47" s="509"/>
      <c r="C47" s="156" t="s">
        <v>82</v>
      </c>
      <c r="D47" s="135">
        <f ca="1">INDIRECT("'"&amp;$B46&amp;"'!E13",TRUE)</f>
        <v>0</v>
      </c>
      <c r="E47" s="135">
        <f ca="1">INDIRECT("'"&amp;$B46&amp;"'!E14",TRUE)</f>
        <v>0</v>
      </c>
      <c r="F47" s="135">
        <f ca="1">INDIRECT("'"&amp;$B46&amp;"'!E15",TRUE)</f>
        <v>0</v>
      </c>
      <c r="G47" s="135">
        <f ca="1">INDIRECT("'"&amp;$B46&amp;"'!E16",TRUE)</f>
        <v>0</v>
      </c>
      <c r="H47" s="135">
        <f ca="1">INDIRECT("'"&amp;$B46&amp;"'!E17",TRUE)</f>
        <v>0</v>
      </c>
      <c r="I47" s="135">
        <f ca="1">INDIRECT("'"&amp;$B46&amp;"'!E18",TRUE)</f>
        <v>0</v>
      </c>
      <c r="J47" s="135">
        <f ca="1">INDIRECT("'"&amp;$B46&amp;"'!E19",TRUE)</f>
        <v>0</v>
      </c>
      <c r="K47" s="135">
        <f ca="1">INDIRECT("'"&amp;$B46&amp;"'!E20",TRUE)</f>
        <v>0</v>
      </c>
      <c r="L47" s="135">
        <f ca="1">INDIRECT("'"&amp;$B46&amp;"'!e21",TRUE)</f>
        <v>0</v>
      </c>
      <c r="M47" s="135">
        <f ca="1">INDIRECT("'"&amp;$B46&amp;"'!E22",TRUE)</f>
        <v>0</v>
      </c>
      <c r="N47" s="135">
        <f ca="1">INDIRECT("'"&amp;$B46&amp;"'!E23",TRUE)</f>
        <v>0</v>
      </c>
      <c r="O47" s="135">
        <f ca="1">INDIRECT("'"&amp;$B46&amp;"'!E24",TRUE)</f>
        <v>0</v>
      </c>
      <c r="P47" s="135">
        <f ca="1">INDIRECT("'"&amp;$B46&amp;"'!E25",TRUE)</f>
        <v>2068427</v>
      </c>
      <c r="Q47" s="135">
        <f ca="1">INDIRECT("'"&amp;$B46&amp;"'!E26",TRUE)</f>
        <v>0</v>
      </c>
      <c r="R47" s="153">
        <f t="shared" ca="1" si="0"/>
        <v>2068427</v>
      </c>
      <c r="S47" s="154">
        <f ca="1">INDIRECT("'"&amp;$B46&amp;"'!E29",TRUE)</f>
        <v>0</v>
      </c>
      <c r="T47" s="155">
        <f t="shared" ca="1" si="1"/>
        <v>2068427</v>
      </c>
      <c r="U47" s="135">
        <f>'STATE TAX DETAIL (TRANSPOSED)'!AV27</f>
        <v>289822</v>
      </c>
      <c r="V47" s="135">
        <f ca="1">INDIRECT("'"&amp;$B46&amp;"'!E225",TRUE)</f>
        <v>0</v>
      </c>
      <c r="W47" s="155">
        <f ca="1">U47+V47</f>
        <v>289822</v>
      </c>
      <c r="X47" s="135">
        <f ca="1">INDIRECT("'"&amp;$B46&amp;"'!E136",TRUE)</f>
        <v>4313177</v>
      </c>
      <c r="Y47" s="135">
        <f ca="1">INDIRECT("'"&amp;$B46&amp;"'!E137",TRUE)</f>
        <v>86264</v>
      </c>
      <c r="Z47" s="135">
        <f ca="1">INDIRECT("'"&amp;$B46&amp;"'!E138",TRUE)</f>
        <v>0</v>
      </c>
      <c r="AA47" s="135">
        <f ca="1">INDIRECT("'"&amp;$B46&amp;"'!E139",TRUE)</f>
        <v>0</v>
      </c>
      <c r="AB47" s="135">
        <f ca="1">INDIRECT("'"&amp;$B46&amp;"'!E140",TRUE)</f>
        <v>0</v>
      </c>
      <c r="AC47" s="135">
        <f ca="1">INDIRECT("'"&amp;$B46&amp;"'!E141",TRUE)</f>
        <v>0</v>
      </c>
      <c r="AD47" s="135">
        <f ca="1">INDIRECT("'"&amp;$B46&amp;"'!E142",TRUE)</f>
        <v>172527</v>
      </c>
      <c r="AE47" s="135">
        <f ca="1">INDIRECT("'"&amp;$B46&amp;"'!E143",TRUE)</f>
        <v>0</v>
      </c>
      <c r="AF47" s="157">
        <f ca="1">SUM(X47:AE47)</f>
        <v>4571968</v>
      </c>
      <c r="AG47" s="155">
        <f ca="1">INDIRECT("'"&amp;$B46&amp;"'!E8",TRUE)</f>
        <v>2070325</v>
      </c>
      <c r="AH47" s="155">
        <f ca="1">INDIRECT("'"&amp;$B46&amp;"'!E147",TRUE)</f>
        <v>1035162</v>
      </c>
      <c r="AI47" s="135">
        <f ca="1">INDIRECT("'"&amp;$B46&amp;"'!E151",TRUE)</f>
        <v>0</v>
      </c>
      <c r="AJ47" s="135">
        <f ca="1">INDIRECT("'"&amp;$B46&amp;"'!E152",TRUE)</f>
        <v>0</v>
      </c>
      <c r="AK47" s="135">
        <f ca="1">INDIRECT("'"&amp;$B46&amp;"'!E153",TRUE)</f>
        <v>0</v>
      </c>
      <c r="AL47" s="135">
        <f ca="1">INDIRECT("'"&amp;$B46&amp;"'!E154",TRUE)</f>
        <v>0</v>
      </c>
      <c r="AM47" s="135">
        <f ca="1">INDIRECT("'"&amp;$B46&amp;"'!E155",TRUE)</f>
        <v>0</v>
      </c>
      <c r="AN47" s="135">
        <f ca="1">INDIRECT("'"&amp;$B46&amp;"'!E156",TRUE)</f>
        <v>0</v>
      </c>
      <c r="AO47" s="135">
        <f ca="1">INDIRECT("'"&amp;$B46&amp;"'!E157",TRUE)</f>
        <v>0</v>
      </c>
      <c r="AP47" s="155">
        <f ca="1">SUM(AI47:AO47)</f>
        <v>0</v>
      </c>
      <c r="AQ47" s="139">
        <f ca="1">AF47+AG47+AH47+AP47</f>
        <v>7677455</v>
      </c>
      <c r="AR47" s="155">
        <f>'STATE TAX DETAIL (TRANSPOSED)'!AV61</f>
        <v>2622700</v>
      </c>
      <c r="AS47" s="184"/>
      <c r="AT47" s="155">
        <f ca="1">INDIRECT("'"&amp;$B46&amp;"'!C2",TRUE)</f>
        <v>172527074</v>
      </c>
      <c r="AU47" s="155">
        <f>'Weston Taxes'!E229</f>
        <v>36227526</v>
      </c>
      <c r="AV47" s="492">
        <f ca="1">T47+W47+AF47+AG47+AH47+AR47+AP47</f>
        <v>12658404</v>
      </c>
      <c r="AW47" s="181"/>
    </row>
    <row r="48" spans="2:49" s="181" customFormat="1">
      <c r="B48" s="511" t="s">
        <v>136</v>
      </c>
      <c r="C48" s="166" t="s">
        <v>206</v>
      </c>
      <c r="D48" s="167">
        <f t="shared" ref="D48:S48" ca="1" si="2">AVERAGE(D2,D4,D6,D8,D10,D12,D14,D16,D18,D20,D22,D24,D26,D28,D30,D32,D34,D36,D38,D40,D42,D44,D46)</f>
        <v>2.6652173913043479E-2</v>
      </c>
      <c r="E48" s="167">
        <f t="shared" ca="1" si="2"/>
        <v>0.59386956521739132</v>
      </c>
      <c r="F48" s="167">
        <f t="shared" ca="1" si="2"/>
        <v>0.16004347826086956</v>
      </c>
      <c r="G48" s="167">
        <f t="shared" ca="1" si="2"/>
        <v>8.2173913043478264E-2</v>
      </c>
      <c r="H48" s="167">
        <f t="shared" ca="1" si="2"/>
        <v>0</v>
      </c>
      <c r="I48" s="167">
        <f t="shared" ca="1" si="2"/>
        <v>5.3043478260869567E-2</v>
      </c>
      <c r="J48" s="167">
        <f t="shared" ca="1" si="2"/>
        <v>6.6956521739130435E-3</v>
      </c>
      <c r="K48" s="167">
        <f t="shared" ca="1" si="2"/>
        <v>0</v>
      </c>
      <c r="L48" s="167">
        <f t="shared" ca="1" si="2"/>
        <v>0.19643478260869565</v>
      </c>
      <c r="M48" s="167">
        <f t="shared" ca="1" si="2"/>
        <v>4.869565217391305E-2</v>
      </c>
      <c r="N48" s="167">
        <f t="shared" ca="1" si="2"/>
        <v>6.5739130434782606E-2</v>
      </c>
      <c r="O48" s="167">
        <f t="shared" ca="1" si="2"/>
        <v>1.3130434782608695E-2</v>
      </c>
      <c r="P48" s="167">
        <f t="shared" ca="1" si="2"/>
        <v>10.506478260869565</v>
      </c>
      <c r="Q48" s="167">
        <f t="shared" ca="1" si="2"/>
        <v>0</v>
      </c>
      <c r="R48" s="167">
        <f t="shared" ca="1" si="2"/>
        <v>11.752956521739128</v>
      </c>
      <c r="S48" s="167">
        <f t="shared" ca="1" si="2"/>
        <v>0</v>
      </c>
      <c r="T48" s="167">
        <f t="shared" ca="1" si="1"/>
        <v>11.752956521739128</v>
      </c>
      <c r="U48" s="167"/>
      <c r="V48" s="167"/>
      <c r="W48" s="444"/>
      <c r="X48" s="167"/>
      <c r="Y48" s="167"/>
      <c r="Z48" s="167"/>
      <c r="AA48" s="167"/>
      <c r="AB48" s="167"/>
      <c r="AC48" s="167"/>
      <c r="AD48" s="167"/>
      <c r="AE48" s="167"/>
      <c r="AF48" s="170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72"/>
      <c r="AS48" s="78"/>
      <c r="AT48" s="264"/>
      <c r="AU48" s="171"/>
      <c r="AV48" s="172"/>
      <c r="AW48" s="182"/>
    </row>
    <row r="49" spans="2:49" s="182" customFormat="1" ht="16.5" thickBot="1">
      <c r="B49" s="512"/>
      <c r="C49" s="168" t="s">
        <v>82</v>
      </c>
      <c r="D49" s="169">
        <f t="shared" ref="D49:S49" ca="1" si="3">SUM(D3,D5,D7,D9,D11,D13,D15,D17,D19,D21,D23,D25,D27,D29,D31,D33,D35,D37,D39,D41,D43,D45,D47)</f>
        <v>100010</v>
      </c>
      <c r="E49" s="169">
        <f t="shared" ca="1" si="3"/>
        <v>11213005</v>
      </c>
      <c r="F49" s="169">
        <f t="shared" ca="1" si="3"/>
        <v>2286413</v>
      </c>
      <c r="G49" s="169">
        <f t="shared" ca="1" si="3"/>
        <v>1610512</v>
      </c>
      <c r="H49" s="169">
        <f t="shared" ca="1" si="3"/>
        <v>0</v>
      </c>
      <c r="I49" s="169">
        <f t="shared" ca="1" si="3"/>
        <v>448461</v>
      </c>
      <c r="J49" s="169">
        <f t="shared" ca="1" si="3"/>
        <v>35357</v>
      </c>
      <c r="K49" s="169">
        <f t="shared" ca="1" si="3"/>
        <v>0</v>
      </c>
      <c r="L49" s="169">
        <f t="shared" ca="1" si="3"/>
        <v>1360919</v>
      </c>
      <c r="M49" s="169">
        <f t="shared" ca="1" si="3"/>
        <v>2037979</v>
      </c>
      <c r="N49" s="169">
        <f t="shared" ca="1" si="3"/>
        <v>298390</v>
      </c>
      <c r="O49" s="169">
        <f t="shared" ca="1" si="3"/>
        <v>60368</v>
      </c>
      <c r="P49" s="169">
        <f t="shared" ca="1" si="3"/>
        <v>298337478</v>
      </c>
      <c r="Q49" s="169">
        <f t="shared" ca="1" si="3"/>
        <v>0</v>
      </c>
      <c r="R49" s="169">
        <f t="shared" ca="1" si="3"/>
        <v>317788892</v>
      </c>
      <c r="S49" s="169">
        <f t="shared" ca="1" si="3"/>
        <v>0</v>
      </c>
      <c r="T49" s="169">
        <f t="shared" ca="1" si="1"/>
        <v>317788892</v>
      </c>
      <c r="U49" s="169">
        <f>SUM(U2:U47)</f>
        <v>41464805</v>
      </c>
      <c r="V49" s="169">
        <v>0</v>
      </c>
      <c r="W49" s="169">
        <f ca="1">SUM(W2:W47)</f>
        <v>41464805</v>
      </c>
      <c r="X49" s="169">
        <f t="shared" ref="X49:AU49" ca="1" si="4">SUM(X3,X5,X7,X9,X11,X13,X15,X17,X19,X21,X23,X25,X27,X29,X31,X33,X35,X37,X39,X41,X43,X45,X47)</f>
        <v>713154706.97500002</v>
      </c>
      <c r="Y49" s="169">
        <f t="shared" ca="1" si="4"/>
        <v>9773845.7394999992</v>
      </c>
      <c r="Z49" s="169">
        <f t="shared" ca="1" si="4"/>
        <v>3497910.3681000001</v>
      </c>
      <c r="AA49" s="169">
        <f t="shared" ca="1" si="4"/>
        <v>421640</v>
      </c>
      <c r="AB49" s="169">
        <f t="shared" ca="1" si="4"/>
        <v>1858106.3615000001</v>
      </c>
      <c r="AC49" s="169">
        <f t="shared" ca="1" si="4"/>
        <v>0</v>
      </c>
      <c r="AD49" s="169">
        <f t="shared" ca="1" si="4"/>
        <v>25917022.478999998</v>
      </c>
      <c r="AE49" s="169">
        <f t="shared" ca="1" si="4"/>
        <v>4243142.4819999998</v>
      </c>
      <c r="AF49" s="173">
        <f t="shared" ca="1" si="4"/>
        <v>758866374.40509999</v>
      </c>
      <c r="AG49" s="169">
        <f t="shared" ca="1" si="4"/>
        <v>342314257.84399998</v>
      </c>
      <c r="AH49" s="169">
        <f t="shared" ca="1" si="4"/>
        <v>171157128</v>
      </c>
      <c r="AI49" s="169">
        <f t="shared" ca="1" si="4"/>
        <v>53383733</v>
      </c>
      <c r="AJ49" s="169">
        <f t="shared" ca="1" si="4"/>
        <v>8931326</v>
      </c>
      <c r="AK49" s="169">
        <f t="shared" ca="1" si="4"/>
        <v>0</v>
      </c>
      <c r="AL49" s="169">
        <f t="shared" ca="1" si="4"/>
        <v>2732272</v>
      </c>
      <c r="AM49" s="169">
        <f t="shared" ca="1" si="4"/>
        <v>0</v>
      </c>
      <c r="AN49" s="169">
        <f t="shared" ca="1" si="4"/>
        <v>0</v>
      </c>
      <c r="AO49" s="169">
        <f t="shared" ca="1" si="4"/>
        <v>4325890</v>
      </c>
      <c r="AP49" s="169">
        <f t="shared" ca="1" si="4"/>
        <v>69373221</v>
      </c>
      <c r="AQ49" s="169">
        <f t="shared" ca="1" si="4"/>
        <v>1341710981.2491002</v>
      </c>
      <c r="AR49" s="174">
        <f t="shared" si="4"/>
        <v>157447487</v>
      </c>
      <c r="AS49" s="78"/>
      <c r="AT49" s="265">
        <f ca="1">SUM(AT3,AT5,AT7,AT9,AT11,AT13,AT15,AT17,AT19,AT21,AT23,AT25,AT27,AT29,AT31,AT33,AT35,AT37,AT39,AT41,AT43,AT45,AT47)</f>
        <v>28526188025</v>
      </c>
      <c r="AU49" s="169">
        <f t="shared" si="4"/>
        <v>6307683360</v>
      </c>
      <c r="AV49" s="174">
        <f ca="1">SUM(AV3,AV5,AV7,AV9,AV11,AV13,AV15,AV17,AV19,AV21,AV23,AV25,AV27,AV29,AV31,AV33,AV35,AV37,AV39,AV41,AV43,AV45,AV47)</f>
        <v>1858412165.2491</v>
      </c>
      <c r="AW49" s="78"/>
    </row>
  </sheetData>
  <mergeCells count="24">
    <mergeCell ref="B30:B31"/>
    <mergeCell ref="B48:B4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2:B33"/>
    <mergeCell ref="B42:B43"/>
    <mergeCell ref="B44:B45"/>
    <mergeCell ref="B46:B47"/>
    <mergeCell ref="B34:B35"/>
    <mergeCell ref="B36:B37"/>
    <mergeCell ref="B38:B39"/>
    <mergeCell ref="B40:B41"/>
  </mergeCells>
  <phoneticPr fontId="2" type="noConversion"/>
  <pageMargins left="0.75" right="0.61" top="0.5" bottom="1" header="0.5" footer="0.5"/>
  <pageSetup scale="56" orientation="landscape" r:id="rId1"/>
  <headerFooter alignWithMargins="0">
    <oddFooter>&amp;C&amp;A&amp;R&amp;P OF 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6">
    <tabColor rgb="FF92D050"/>
  </sheetPr>
  <dimension ref="B1:AX73"/>
  <sheetViews>
    <sheetView workbookViewId="0">
      <pane xSplit="2" ySplit="3" topLeftCell="C55" activePane="bottomRight" state="frozen"/>
      <selection activeCell="E80" sqref="E80"/>
      <selection pane="topRight" activeCell="E80" sqref="E80"/>
      <selection pane="bottomLeft" activeCell="E80" sqref="E80"/>
      <selection pane="bottomRight" activeCell="B73" sqref="B73"/>
    </sheetView>
  </sheetViews>
  <sheetFormatPr defaultColWidth="9.140625" defaultRowHeight="15.75"/>
  <cols>
    <col min="1" max="1" width="1.28515625" style="78" customWidth="1"/>
    <col min="2" max="2" width="46.85546875" style="84" customWidth="1"/>
    <col min="3" max="3" width="9.85546875" style="117" bestFit="1" customWidth="1"/>
    <col min="4" max="4" width="22" style="501" bestFit="1" customWidth="1"/>
    <col min="5" max="5" width="10.7109375" style="117" bestFit="1" customWidth="1"/>
    <col min="6" max="6" width="22" style="501" bestFit="1" customWidth="1"/>
    <col min="7" max="7" width="9.140625" style="117" bestFit="1"/>
    <col min="8" max="8" width="23" style="501" bestFit="1" customWidth="1"/>
    <col min="9" max="9" width="9.85546875" style="117" bestFit="1" customWidth="1"/>
    <col min="10" max="10" width="21.85546875" style="501" bestFit="1" customWidth="1"/>
    <col min="11" max="11" width="9.85546875" style="117" bestFit="1" customWidth="1"/>
    <col min="12" max="12" width="21.85546875" style="501" bestFit="1" customWidth="1"/>
    <col min="13" max="13" width="9.85546875" style="117" bestFit="1" customWidth="1"/>
    <col min="14" max="14" width="21.42578125" style="501" bestFit="1" customWidth="1"/>
    <col min="15" max="15" width="15.7109375" style="117" bestFit="1" customWidth="1"/>
    <col min="16" max="16" width="22" style="501" bestFit="1" customWidth="1"/>
    <col min="17" max="17" width="15.7109375" style="117" bestFit="1" customWidth="1"/>
    <col min="18" max="18" width="18.42578125" style="501" bestFit="1" customWidth="1"/>
    <col min="19" max="19" width="15.7109375" style="117" bestFit="1" customWidth="1"/>
    <col min="20" max="20" width="21.42578125" style="501" bestFit="1" customWidth="1"/>
    <col min="21" max="21" width="15.7109375" style="117" bestFit="1" customWidth="1"/>
    <col min="22" max="22" width="22" style="501" bestFit="1" customWidth="1"/>
    <col min="23" max="23" width="15.7109375" style="117" bestFit="1" customWidth="1"/>
    <col min="24" max="24" width="22" style="501" bestFit="1" customWidth="1"/>
    <col min="25" max="25" width="14.5703125" style="117" bestFit="1" customWidth="1"/>
    <col min="26" max="26" width="21.42578125" style="501" bestFit="1" customWidth="1"/>
    <col min="27" max="27" width="15.7109375" style="117" bestFit="1" customWidth="1"/>
    <col min="28" max="28" width="21.42578125" style="501" bestFit="1" customWidth="1"/>
    <col min="29" max="29" width="16.85546875" style="117" bestFit="1" customWidth="1"/>
    <col min="30" max="30" width="21.42578125" style="501" bestFit="1" customWidth="1"/>
    <col min="31" max="31" width="15.7109375" style="117" bestFit="1" customWidth="1"/>
    <col min="32" max="32" width="22" style="501" bestFit="1" customWidth="1"/>
    <col min="33" max="33" width="15.7109375" style="117" bestFit="1" customWidth="1"/>
    <col min="34" max="34" width="20.7109375" style="501" bestFit="1" customWidth="1"/>
    <col min="35" max="35" width="9.85546875" style="117" bestFit="1" customWidth="1"/>
    <col min="36" max="36" width="21.28515625" style="501" bestFit="1" customWidth="1"/>
    <col min="37" max="37" width="9.85546875" style="117" bestFit="1" customWidth="1"/>
    <col min="38" max="38" width="21.28515625" style="501" bestFit="1" customWidth="1"/>
    <col min="39" max="39" width="9.42578125" style="117" bestFit="1" customWidth="1"/>
    <col min="40" max="40" width="21.85546875" style="501" bestFit="1" customWidth="1"/>
    <col min="41" max="41" width="9.140625" style="117" bestFit="1"/>
    <col min="42" max="42" width="21.28515625" style="501" bestFit="1" customWidth="1"/>
    <col min="43" max="43" width="9.85546875" style="117" bestFit="1" customWidth="1"/>
    <col min="44" max="44" width="21.28515625" style="501" bestFit="1" customWidth="1"/>
    <col min="45" max="45" width="9.85546875" style="117" bestFit="1" customWidth="1"/>
    <col min="46" max="46" width="21.28515625" style="501" bestFit="1" customWidth="1"/>
    <col min="47" max="47" width="10.42578125" style="117" bestFit="1" customWidth="1"/>
    <col min="48" max="48" width="19.140625" style="501" bestFit="1" customWidth="1"/>
    <col min="49" max="50" width="19.85546875" style="78" bestFit="1" customWidth="1"/>
    <col min="51" max="16384" width="9.140625" style="78"/>
  </cols>
  <sheetData>
    <row r="1" spans="2:48">
      <c r="B1" s="82">
        <v>2026</v>
      </c>
      <c r="C1" s="513" t="s">
        <v>164</v>
      </c>
      <c r="D1" s="514"/>
      <c r="E1" s="513" t="s">
        <v>181</v>
      </c>
      <c r="F1" s="514"/>
      <c r="G1" s="513" t="s">
        <v>182</v>
      </c>
      <c r="H1" s="514"/>
      <c r="I1" s="513" t="s">
        <v>183</v>
      </c>
      <c r="J1" s="514"/>
      <c r="K1" s="513" t="s">
        <v>184</v>
      </c>
      <c r="L1" s="514"/>
      <c r="M1" s="513" t="s">
        <v>185</v>
      </c>
      <c r="N1" s="514"/>
      <c r="O1" s="513" t="s">
        <v>186</v>
      </c>
      <c r="P1" s="514"/>
      <c r="Q1" s="513" t="s">
        <v>187</v>
      </c>
      <c r="R1" s="514"/>
      <c r="S1" s="513" t="s">
        <v>188</v>
      </c>
      <c r="T1" s="514"/>
      <c r="U1" s="513" t="s">
        <v>189</v>
      </c>
      <c r="V1" s="514"/>
      <c r="W1" s="513" t="s">
        <v>190</v>
      </c>
      <c r="X1" s="514"/>
      <c r="Y1" s="513" t="s">
        <v>191</v>
      </c>
      <c r="Z1" s="514"/>
      <c r="AA1" s="513" t="s">
        <v>192</v>
      </c>
      <c r="AB1" s="514"/>
      <c r="AC1" s="513" t="s">
        <v>193</v>
      </c>
      <c r="AD1" s="514"/>
      <c r="AE1" s="513" t="s">
        <v>194</v>
      </c>
      <c r="AF1" s="514"/>
      <c r="AG1" s="513" t="s">
        <v>195</v>
      </c>
      <c r="AH1" s="514"/>
      <c r="AI1" s="513" t="s">
        <v>196</v>
      </c>
      <c r="AJ1" s="514"/>
      <c r="AK1" s="513" t="s">
        <v>197</v>
      </c>
      <c r="AL1" s="514"/>
      <c r="AM1" s="513" t="s">
        <v>198</v>
      </c>
      <c r="AN1" s="514"/>
      <c r="AO1" s="513" t="s">
        <v>199</v>
      </c>
      <c r="AP1" s="514"/>
      <c r="AQ1" s="513" t="s">
        <v>200</v>
      </c>
      <c r="AR1" s="514"/>
      <c r="AS1" s="513" t="s">
        <v>201</v>
      </c>
      <c r="AT1" s="514"/>
      <c r="AU1" s="513" t="s">
        <v>202</v>
      </c>
      <c r="AV1" s="514"/>
    </row>
    <row r="2" spans="2:48">
      <c r="B2" s="364"/>
      <c r="C2" s="96" t="s">
        <v>81</v>
      </c>
      <c r="D2" s="97" t="s">
        <v>82</v>
      </c>
      <c r="E2" s="79" t="s">
        <v>81</v>
      </c>
      <c r="F2" s="97" t="s">
        <v>82</v>
      </c>
      <c r="G2" s="79" t="s">
        <v>81</v>
      </c>
      <c r="H2" s="97" t="s">
        <v>82</v>
      </c>
      <c r="I2" s="79" t="s">
        <v>81</v>
      </c>
      <c r="J2" s="97" t="s">
        <v>82</v>
      </c>
      <c r="K2" s="79" t="s">
        <v>81</v>
      </c>
      <c r="L2" s="97" t="s">
        <v>82</v>
      </c>
      <c r="M2" s="79" t="s">
        <v>81</v>
      </c>
      <c r="N2" s="97" t="s">
        <v>82</v>
      </c>
      <c r="O2" s="79" t="s">
        <v>81</v>
      </c>
      <c r="P2" s="97" t="s">
        <v>82</v>
      </c>
      <c r="Q2" s="79" t="s">
        <v>81</v>
      </c>
      <c r="R2" s="97" t="s">
        <v>82</v>
      </c>
      <c r="S2" s="79" t="s">
        <v>81</v>
      </c>
      <c r="T2" s="97" t="s">
        <v>82</v>
      </c>
      <c r="U2" s="79" t="s">
        <v>81</v>
      </c>
      <c r="V2" s="97" t="s">
        <v>82</v>
      </c>
      <c r="W2" s="79" t="s">
        <v>81</v>
      </c>
      <c r="X2" s="97" t="s">
        <v>82</v>
      </c>
      <c r="Y2" s="79" t="s">
        <v>81</v>
      </c>
      <c r="Z2" s="97" t="s">
        <v>82</v>
      </c>
      <c r="AA2" s="79" t="s">
        <v>81</v>
      </c>
      <c r="AB2" s="97" t="s">
        <v>82</v>
      </c>
      <c r="AC2" s="79" t="s">
        <v>81</v>
      </c>
      <c r="AD2" s="97" t="s">
        <v>82</v>
      </c>
      <c r="AE2" s="79" t="s">
        <v>81</v>
      </c>
      <c r="AF2" s="97" t="s">
        <v>82</v>
      </c>
      <c r="AG2" s="79" t="s">
        <v>81</v>
      </c>
      <c r="AH2" s="97" t="s">
        <v>82</v>
      </c>
      <c r="AI2" s="79" t="s">
        <v>81</v>
      </c>
      <c r="AJ2" s="97" t="s">
        <v>82</v>
      </c>
      <c r="AK2" s="79" t="s">
        <v>81</v>
      </c>
      <c r="AL2" s="97" t="s">
        <v>82</v>
      </c>
      <c r="AM2" s="79" t="s">
        <v>81</v>
      </c>
      <c r="AN2" s="97" t="s">
        <v>82</v>
      </c>
      <c r="AO2" s="79" t="s">
        <v>81</v>
      </c>
      <c r="AP2" s="97" t="s">
        <v>82</v>
      </c>
      <c r="AQ2" s="79" t="s">
        <v>81</v>
      </c>
      <c r="AR2" s="97" t="s">
        <v>82</v>
      </c>
      <c r="AS2" s="79" t="s">
        <v>81</v>
      </c>
      <c r="AT2" s="97" t="s">
        <v>82</v>
      </c>
      <c r="AU2" s="79" t="s">
        <v>81</v>
      </c>
      <c r="AV2" s="97" t="s">
        <v>82</v>
      </c>
    </row>
    <row r="3" spans="2:48">
      <c r="B3" s="85" t="s">
        <v>90</v>
      </c>
      <c r="C3" s="101"/>
      <c r="D3" s="309"/>
      <c r="E3" s="111"/>
      <c r="F3" s="309"/>
      <c r="G3" s="111"/>
      <c r="H3" s="309"/>
      <c r="I3" s="111"/>
      <c r="J3" s="309"/>
      <c r="K3" s="111"/>
      <c r="L3" s="309"/>
      <c r="M3" s="111"/>
      <c r="N3" s="309"/>
      <c r="O3" s="111"/>
      <c r="P3" s="309"/>
      <c r="Q3" s="111"/>
      <c r="R3" s="309"/>
      <c r="S3" s="111"/>
      <c r="T3" s="309"/>
      <c r="U3" s="111"/>
      <c r="V3" s="309"/>
      <c r="W3" s="111"/>
      <c r="X3" s="309"/>
      <c r="Y3" s="121"/>
      <c r="Z3" s="318"/>
      <c r="AA3" s="122"/>
      <c r="AB3" s="318"/>
      <c r="AC3" s="122"/>
      <c r="AD3" s="318"/>
      <c r="AE3" s="122"/>
      <c r="AF3" s="318"/>
      <c r="AG3" s="122"/>
      <c r="AH3" s="318"/>
      <c r="AI3" s="122"/>
      <c r="AJ3" s="318"/>
      <c r="AK3" s="122"/>
      <c r="AL3" s="318"/>
      <c r="AM3" s="122"/>
      <c r="AN3" s="318"/>
      <c r="AO3" s="122"/>
      <c r="AP3" s="318"/>
      <c r="AQ3" s="122"/>
      <c r="AR3" s="318"/>
      <c r="AS3" s="122"/>
      <c r="AT3" s="318"/>
      <c r="AU3" s="122"/>
      <c r="AV3" s="318"/>
    </row>
    <row r="4" spans="2:48">
      <c r="B4" s="84" t="s">
        <v>91</v>
      </c>
      <c r="C4" s="102">
        <f ca="1">INDIRECT("'"&amp;C$1&amp;"'!D13",TRUE)</f>
        <v>0</v>
      </c>
      <c r="D4" s="310">
        <f ca="1">INDIRECT("'"&amp;C$1&amp;"'!E13",TRUE)</f>
        <v>0</v>
      </c>
      <c r="E4" s="112">
        <f ca="1">INDIRECT("'"&amp;E$1&amp;"'!D13",TRUE)</f>
        <v>0</v>
      </c>
      <c r="F4" s="310">
        <f ca="1">INDIRECT("'"&amp;E$1&amp;"'!E13",TRUE)</f>
        <v>0</v>
      </c>
      <c r="G4" s="112">
        <f ca="1">INDIRECT("'"&amp;G$1&amp;"'!D13",TRUE)</f>
        <v>0</v>
      </c>
      <c r="H4" s="310">
        <f ca="1">INDIRECT("'"&amp;G$1&amp;"'!E13",TRUE)</f>
        <v>0</v>
      </c>
      <c r="I4" s="112">
        <f ca="1">INDIRECT("'"&amp;I$1&amp;"'!D13",TRUE)</f>
        <v>0</v>
      </c>
      <c r="J4" s="310">
        <f ca="1">INDIRECT("'"&amp;I$1&amp;"'!E13",TRUE)</f>
        <v>0</v>
      </c>
      <c r="K4" s="112">
        <f ca="1">INDIRECT("'"&amp;K$1&amp;"'!D13",TRUE)</f>
        <v>0</v>
      </c>
      <c r="L4" s="310">
        <f ca="1">INDIRECT("'"&amp;K$1&amp;"'!E13",TRUE)</f>
        <v>0</v>
      </c>
      <c r="M4" s="112">
        <f ca="1">INDIRECT("'"&amp;M$1&amp;"'!D13",TRUE)</f>
        <v>0</v>
      </c>
      <c r="N4" s="310">
        <f ca="1">INDIRECT("'"&amp;M$1&amp;"'!E13",TRUE)</f>
        <v>0</v>
      </c>
      <c r="O4" s="112">
        <f ca="1">INDIRECT("'"&amp;O$1&amp;"'!D13",TRUE)</f>
        <v>0</v>
      </c>
      <c r="P4" s="310">
        <f ca="1">INDIRECT("'"&amp;O$1&amp;"'!E13",TRUE)</f>
        <v>0</v>
      </c>
      <c r="Q4" s="112">
        <f ca="1">INDIRECT("'"&amp;Q$1&amp;"'!D13",TRUE)</f>
        <v>0</v>
      </c>
      <c r="R4" s="310">
        <f ca="1">INDIRECT("'"&amp;Q$1&amp;"'!E13",TRUE)</f>
        <v>0</v>
      </c>
      <c r="S4" s="112">
        <f ca="1">INDIRECT("'"&amp;S$1&amp;"'!D13",TRUE)</f>
        <v>0</v>
      </c>
      <c r="T4" s="310">
        <f ca="1">INDIRECT("'"&amp;S$1&amp;"'!E13",TRUE)</f>
        <v>0</v>
      </c>
      <c r="U4" s="112">
        <f ca="1">INDIRECT("'"&amp;U$1&amp;"'!D13",TRUE)</f>
        <v>0</v>
      </c>
      <c r="V4" s="310">
        <f ca="1">INDIRECT("'"&amp;U$1&amp;"'!E13",TRUE)</f>
        <v>0</v>
      </c>
      <c r="W4" s="112">
        <f ca="1">INDIRECT("'"&amp;W$1&amp;"'!D13",TRUE)</f>
        <v>0</v>
      </c>
      <c r="X4" s="310">
        <f ca="1">INDIRECT("'"&amp;W$1&amp;"'!E13",TRUE)</f>
        <v>0</v>
      </c>
      <c r="Y4" s="112">
        <f ca="1">INDIRECT("'"&amp;Y$1&amp;"'!D13",TRUE)</f>
        <v>0</v>
      </c>
      <c r="Z4" s="310">
        <f ca="1">INDIRECT("'"&amp;Y$1&amp;"'!E13",TRUE)</f>
        <v>0</v>
      </c>
      <c r="AA4" s="112">
        <f ca="1">INDIRECT("'"&amp;AA$1&amp;"'!D13",TRUE)</f>
        <v>0</v>
      </c>
      <c r="AB4" s="310">
        <f ca="1">INDIRECT("'"&amp;AA$1&amp;"'!E13",TRUE)</f>
        <v>0</v>
      </c>
      <c r="AC4" s="112">
        <f ca="1">INDIRECT("'"&amp;AC$1&amp;"'!D13",TRUE)</f>
        <v>0</v>
      </c>
      <c r="AD4" s="310">
        <f ca="1">INDIRECT("'"&amp;AC$1&amp;"'!E13",TRUE)</f>
        <v>0</v>
      </c>
      <c r="AE4" s="112">
        <f ca="1">INDIRECT("'"&amp;AE$1&amp;"'!D13",TRUE)</f>
        <v>0</v>
      </c>
      <c r="AF4" s="310">
        <f ca="1">INDIRECT("'"&amp;AE$1&amp;"'!E13",TRUE)</f>
        <v>0</v>
      </c>
      <c r="AG4" s="112">
        <f ca="1">INDIRECT("'"&amp;AG$1&amp;"'!D13",TRUE)</f>
        <v>0</v>
      </c>
      <c r="AH4" s="310">
        <f ca="1">INDIRECT("'"&amp;AG$1&amp;"'!E13",TRUE)</f>
        <v>0</v>
      </c>
      <c r="AI4" s="112">
        <f ca="1">INDIRECT("'"&amp;AI$1&amp;"'!D13",TRUE)</f>
        <v>0</v>
      </c>
      <c r="AJ4" s="310">
        <f ca="1">INDIRECT("'"&amp;AI$1&amp;"'!E13",TRUE)</f>
        <v>0</v>
      </c>
      <c r="AK4" s="112">
        <f ca="1">INDIRECT("'"&amp;AK$1&amp;"'!D13",TRUE)</f>
        <v>0</v>
      </c>
      <c r="AL4" s="310">
        <f ca="1">INDIRECT("'"&amp;AK$1&amp;"'!E13",TRUE)</f>
        <v>0</v>
      </c>
      <c r="AM4" s="112">
        <f ca="1">INDIRECT("'"&amp;AM$1&amp;"'!D13",TRUE)</f>
        <v>0</v>
      </c>
      <c r="AN4" s="310">
        <f ca="1">INDIRECT("'"&amp;AM$1&amp;"'!E13",TRUE)</f>
        <v>0</v>
      </c>
      <c r="AO4" s="112">
        <f ca="1">INDIRECT("'"&amp;AO$1&amp;"'!D13",TRUE)</f>
        <v>0</v>
      </c>
      <c r="AP4" s="310">
        <f ca="1">INDIRECT("'"&amp;AO$1&amp;"'!E13",TRUE)</f>
        <v>0</v>
      </c>
      <c r="AQ4" s="112">
        <f ca="1">INDIRECT("'"&amp;AQ$1&amp;"'!D13",TRUE)</f>
        <v>0</v>
      </c>
      <c r="AR4" s="310">
        <f ca="1">INDIRECT("'"&amp;AQ$1&amp;"'!E13",TRUE)</f>
        <v>0</v>
      </c>
      <c r="AS4" s="112">
        <f ca="1">INDIRECT("'"&amp;AS$1&amp;"'!D13",TRUE)</f>
        <v>0.61299999999999999</v>
      </c>
      <c r="AT4" s="310">
        <f ca="1">INDIRECT("'"&amp;AS$1&amp;"'!E13",TRUE)</f>
        <v>100010</v>
      </c>
      <c r="AU4" s="79">
        <f ca="1">INDIRECT("'"&amp;AU$1&amp;"'!D13",TRUE)</f>
        <v>0</v>
      </c>
      <c r="AV4" s="97">
        <f ca="1">INDIRECT("'"&amp;AU$1&amp;"'!E13",TRUE)</f>
        <v>0</v>
      </c>
    </row>
    <row r="5" spans="2:48">
      <c r="B5" s="84" t="s">
        <v>92</v>
      </c>
      <c r="C5" s="102">
        <f ca="1">INDIRECT("'"&amp;C$1&amp;"'!D14",TRUE)</f>
        <v>0</v>
      </c>
      <c r="D5" s="310">
        <f ca="1">INDIRECT("'"&amp;C$1&amp;"'!E14",TRUE)</f>
        <v>0</v>
      </c>
      <c r="E5" s="112">
        <f ca="1">INDIRECT("'"&amp;E$1&amp;"'!D14",TRUE)</f>
        <v>0</v>
      </c>
      <c r="F5" s="310">
        <f ca="1">INDIRECT("'"&amp;E$1&amp;"'!E14",TRUE)</f>
        <v>0</v>
      </c>
      <c r="G5" s="112">
        <f ca="1">INDIRECT("'"&amp;G$1&amp;"'!D14",TRUE)</f>
        <v>0</v>
      </c>
      <c r="H5" s="310">
        <f ca="1">INDIRECT("'"&amp;G$1&amp;"'!E14",TRUE)</f>
        <v>0</v>
      </c>
      <c r="I5" s="112">
        <f ca="1">INDIRECT("'"&amp;I$1&amp;"'!D14",TRUE)</f>
        <v>0</v>
      </c>
      <c r="J5" s="310">
        <f ca="1">INDIRECT("'"&amp;I$1&amp;"'!E14",TRUE)</f>
        <v>0</v>
      </c>
      <c r="K5" s="112">
        <f ca="1">INDIRECT("'"&amp;K$1&amp;"'!D14",TRUE)</f>
        <v>0</v>
      </c>
      <c r="L5" s="310">
        <f ca="1">INDIRECT("'"&amp;K$1&amp;"'!E14",TRUE)</f>
        <v>0</v>
      </c>
      <c r="M5" s="112">
        <f ca="1">INDIRECT("'"&amp;M$1&amp;"'!D14",TRUE)</f>
        <v>1.708</v>
      </c>
      <c r="N5" s="310">
        <f ca="1">INDIRECT("'"&amp;M$1&amp;"'!E14",TRUE)</f>
        <v>500000</v>
      </c>
      <c r="O5" s="112">
        <f ca="1">INDIRECT("'"&amp;O$1&amp;"'!D14",TRUE)</f>
        <v>1.258</v>
      </c>
      <c r="P5" s="310">
        <f ca="1">INDIRECT("'"&amp;O$1&amp;"'!E14",TRUE)</f>
        <v>918101</v>
      </c>
      <c r="Q5" s="112">
        <f ca="1">INDIRECT("'"&amp;Q$1&amp;"'!D14",TRUE)</f>
        <v>0</v>
      </c>
      <c r="R5" s="310">
        <f ca="1">INDIRECT("'"&amp;Q$1&amp;"'!E14",TRUE)</f>
        <v>0</v>
      </c>
      <c r="S5" s="112">
        <f ca="1">INDIRECT("'"&amp;S$1&amp;"'!D14",TRUE)</f>
        <v>1.1140000000000001</v>
      </c>
      <c r="T5" s="310">
        <f ca="1">INDIRECT("'"&amp;S$1&amp;"'!E14",TRUE)</f>
        <v>174093</v>
      </c>
      <c r="U5" s="112">
        <f ca="1">INDIRECT("'"&amp;U$1&amp;"'!D14",TRUE)</f>
        <v>0.90200000000000002</v>
      </c>
      <c r="V5" s="310">
        <f ca="1">INDIRECT("'"&amp;U$1&amp;"'!E14",TRUE)</f>
        <v>454957</v>
      </c>
      <c r="W5" s="112">
        <f ca="1">INDIRECT("'"&amp;W$1&amp;"'!D14",TRUE)</f>
        <v>2</v>
      </c>
      <c r="X5" s="310">
        <f ca="1">INDIRECT("'"&amp;W$1&amp;"'!E14",TRUE)</f>
        <v>5192924</v>
      </c>
      <c r="Y5" s="112">
        <f ca="1">INDIRECT("'"&amp;Y$1&amp;"'!D14",TRUE)</f>
        <v>1.556</v>
      </c>
      <c r="Z5" s="310">
        <f ca="1">INDIRECT("'"&amp;Y$1&amp;"'!E14",TRUE)</f>
        <v>1466844</v>
      </c>
      <c r="AA5" s="112">
        <f ca="1">INDIRECT("'"&amp;AA$1&amp;"'!D14",TRUE)</f>
        <v>0</v>
      </c>
      <c r="AB5" s="310">
        <f ca="1">INDIRECT("'"&amp;AA$1&amp;"'!E14",TRUE)</f>
        <v>0</v>
      </c>
      <c r="AC5" s="112">
        <f ca="1">INDIRECT("'"&amp;AC$1&amp;"'!D14",TRUE)</f>
        <v>0</v>
      </c>
      <c r="AD5" s="310">
        <f ca="1">INDIRECT("'"&amp;AC$1&amp;"'!E14",TRUE)</f>
        <v>0</v>
      </c>
      <c r="AE5" s="112">
        <f ca="1">INDIRECT("'"&amp;AE$1&amp;"'!D14",TRUE)</f>
        <v>0</v>
      </c>
      <c r="AF5" s="310">
        <f ca="1">INDIRECT("'"&amp;AE$1&amp;"'!E14",TRUE)</f>
        <v>0</v>
      </c>
      <c r="AG5" s="112">
        <f ca="1">INDIRECT("'"&amp;AG$1&amp;"'!D14",TRUE)</f>
        <v>1.4</v>
      </c>
      <c r="AH5" s="310">
        <f ca="1">INDIRECT("'"&amp;AG$1&amp;"'!E14",TRUE)</f>
        <v>336423</v>
      </c>
      <c r="AI5" s="112">
        <f ca="1">INDIRECT("'"&amp;AI$1&amp;"'!D14",TRUE)</f>
        <v>0</v>
      </c>
      <c r="AJ5" s="310">
        <f ca="1">INDIRECT("'"&amp;AI$1&amp;"'!E14",TRUE)</f>
        <v>0</v>
      </c>
      <c r="AK5" s="112">
        <f ca="1">INDIRECT("'"&amp;AK$1&amp;"'!D14",TRUE)</f>
        <v>0.69799999999999995</v>
      </c>
      <c r="AL5" s="310">
        <f ca="1">INDIRECT("'"&amp;AK$1&amp;"'!E14",TRUE)</f>
        <v>1422561</v>
      </c>
      <c r="AM5" s="112">
        <f ca="1">INDIRECT("'"&amp;AM$1&amp;"'!D14",TRUE)</f>
        <v>0</v>
      </c>
      <c r="AN5" s="310">
        <f ca="1">INDIRECT("'"&amp;AM$1&amp;"'!E14",TRUE)</f>
        <v>0</v>
      </c>
      <c r="AO5" s="112">
        <f ca="1">INDIRECT("'"&amp;AO$1&amp;"'!D14",TRUE)</f>
        <v>0</v>
      </c>
      <c r="AP5" s="310">
        <f ca="1">INDIRECT("'"&amp;AO$1&amp;"'!E14",TRUE)</f>
        <v>0</v>
      </c>
      <c r="AQ5" s="112">
        <f ca="1">INDIRECT("'"&amp;AQ$1&amp;"'!D14",TRUE)</f>
        <v>1</v>
      </c>
      <c r="AR5" s="310">
        <f ca="1">INDIRECT("'"&amp;AQ$1&amp;"'!E14",TRUE)</f>
        <v>417053</v>
      </c>
      <c r="AS5" s="112">
        <f ca="1">INDIRECT("'"&amp;AS$1&amp;"'!D14",TRUE)</f>
        <v>2.0230000000000001</v>
      </c>
      <c r="AT5" s="310">
        <f ca="1">INDIRECT("'"&amp;AS$1&amp;"'!E14",TRUE)</f>
        <v>330049</v>
      </c>
      <c r="AU5" s="79">
        <f ca="1">INDIRECT("'"&amp;AU$1&amp;"'!D14",TRUE)</f>
        <v>0</v>
      </c>
      <c r="AV5" s="97">
        <f ca="1">INDIRECT("'"&amp;AU$1&amp;"'!E14",TRUE)</f>
        <v>0</v>
      </c>
    </row>
    <row r="6" spans="2:48">
      <c r="B6" s="84" t="s">
        <v>93</v>
      </c>
      <c r="C6" s="102">
        <f ca="1">INDIRECT("'"&amp;C$1&amp;"'!D15",TRUE)</f>
        <v>0</v>
      </c>
      <c r="D6" s="310">
        <f ca="1">INDIRECT("'"&amp;C$1&amp;"'!E15",TRUE)</f>
        <v>0</v>
      </c>
      <c r="E6" s="112">
        <f ca="1">INDIRECT("'"&amp;E$1&amp;"'!D15",TRUE)</f>
        <v>0</v>
      </c>
      <c r="F6" s="310">
        <f ca="1">INDIRECT("'"&amp;E$1&amp;"'!E15",TRUE)</f>
        <v>0</v>
      </c>
      <c r="G6" s="112">
        <f ca="1">INDIRECT("'"&amp;G$1&amp;"'!D15",TRUE)</f>
        <v>0</v>
      </c>
      <c r="H6" s="310">
        <f ca="1">INDIRECT("'"&amp;G$1&amp;"'!E15",TRUE)</f>
        <v>0</v>
      </c>
      <c r="I6" s="112">
        <f ca="1">INDIRECT("'"&amp;I$1&amp;"'!D15",TRUE)</f>
        <v>0</v>
      </c>
      <c r="J6" s="310">
        <f ca="1">INDIRECT("'"&amp;I$1&amp;"'!E15",TRUE)</f>
        <v>0</v>
      </c>
      <c r="K6" s="112">
        <f ca="1">INDIRECT("'"&amp;K$1&amp;"'!D15",TRUE)</f>
        <v>0</v>
      </c>
      <c r="L6" s="310">
        <f ca="1">INDIRECT("'"&amp;K$1&amp;"'!E15",TRUE)</f>
        <v>0</v>
      </c>
      <c r="M6" s="112">
        <f ca="1">INDIRECT("'"&amp;M$1&amp;"'!D15",TRUE)</f>
        <v>0.154</v>
      </c>
      <c r="N6" s="310">
        <f ca="1">INDIRECT("'"&amp;M$1&amp;"'!E15",TRUE)</f>
        <v>45000</v>
      </c>
      <c r="O6" s="112">
        <f ca="1">INDIRECT("'"&amp;O$1&amp;"'!D15",TRUE)</f>
        <v>0.309</v>
      </c>
      <c r="P6" s="310">
        <f ca="1">INDIRECT("'"&amp;O$1&amp;"'!E15",TRUE)</f>
        <v>225511</v>
      </c>
      <c r="Q6" s="112">
        <f ca="1">INDIRECT("'"&amp;Q$1&amp;"'!D15",TRUE)</f>
        <v>0</v>
      </c>
      <c r="R6" s="310">
        <f ca="1">INDIRECT("'"&amp;Q$1&amp;"'!E15",TRUE)</f>
        <v>0</v>
      </c>
      <c r="S6" s="112">
        <f ca="1">INDIRECT("'"&amp;S$1&amp;"'!D15",TRUE)</f>
        <v>0.57599999999999996</v>
      </c>
      <c r="T6" s="310">
        <f ca="1">INDIRECT("'"&amp;S$1&amp;"'!E15",TRUE)</f>
        <v>90016</v>
      </c>
      <c r="U6" s="112">
        <f ca="1">INDIRECT("'"&amp;U$1&amp;"'!D15",TRUE)</f>
        <v>0.79100000000000004</v>
      </c>
      <c r="V6" s="310">
        <f ca="1">INDIRECT("'"&amp;U$1&amp;"'!E15",TRUE)</f>
        <v>398970</v>
      </c>
      <c r="W6" s="112">
        <f ca="1">INDIRECT("'"&amp;W$1&amp;"'!D15",TRUE)</f>
        <v>0</v>
      </c>
      <c r="X6" s="310">
        <f ca="1">INDIRECT("'"&amp;W$1&amp;"'!E15",TRUE)</f>
        <v>0</v>
      </c>
      <c r="Y6" s="112">
        <f ca="1">INDIRECT("'"&amp;Y$1&amp;"'!D15",TRUE)</f>
        <v>0.47699999999999998</v>
      </c>
      <c r="Z6" s="310">
        <f ca="1">INDIRECT("'"&amp;Y$1&amp;"'!E15",TRUE)</f>
        <v>449669</v>
      </c>
      <c r="AA6" s="112">
        <f ca="1">INDIRECT("'"&amp;AA$1&amp;"'!D15",TRUE)</f>
        <v>0</v>
      </c>
      <c r="AB6" s="310">
        <f ca="1">INDIRECT("'"&amp;AA$1&amp;"'!E15",TRUE)</f>
        <v>0</v>
      </c>
      <c r="AC6" s="112">
        <f ca="1">INDIRECT("'"&amp;AC$1&amp;"'!D15",TRUE)</f>
        <v>0</v>
      </c>
      <c r="AD6" s="310">
        <f ca="1">INDIRECT("'"&amp;AC$1&amp;"'!E15",TRUE)</f>
        <v>0</v>
      </c>
      <c r="AE6" s="112">
        <f ca="1">INDIRECT("'"&amp;AE$1&amp;"'!D15",TRUE)</f>
        <v>0</v>
      </c>
      <c r="AF6" s="310">
        <f ca="1">INDIRECT("'"&amp;AE$1&amp;"'!E15",TRUE)</f>
        <v>0</v>
      </c>
      <c r="AG6" s="112">
        <f ca="1">INDIRECT("'"&amp;AG$1&amp;"'!D15",TRUE)</f>
        <v>0</v>
      </c>
      <c r="AH6" s="310">
        <f ca="1">INDIRECT("'"&amp;AG$1&amp;"'!E15",TRUE)</f>
        <v>0</v>
      </c>
      <c r="AI6" s="112">
        <f ca="1">INDIRECT("'"&amp;AI$1&amp;"'!D15",TRUE)</f>
        <v>0</v>
      </c>
      <c r="AJ6" s="310">
        <f ca="1">INDIRECT("'"&amp;AI$1&amp;"'!E15",TRUE)</f>
        <v>0</v>
      </c>
      <c r="AK6" s="112">
        <f ca="1">INDIRECT("'"&amp;AK$1&amp;"'!D15",TRUE)</f>
        <v>0.45500000000000002</v>
      </c>
      <c r="AL6" s="310">
        <f ca="1">INDIRECT("'"&amp;AK$1&amp;"'!E15",TRUE)</f>
        <v>927314</v>
      </c>
      <c r="AM6" s="112">
        <f ca="1">INDIRECT("'"&amp;AM$1&amp;"'!D15",TRUE)</f>
        <v>0</v>
      </c>
      <c r="AN6" s="310">
        <f ca="1">INDIRECT("'"&amp;AM$1&amp;"'!E15",TRUE)</f>
        <v>0</v>
      </c>
      <c r="AO6" s="112">
        <f ca="1">INDIRECT("'"&amp;AO$1&amp;"'!D15",TRUE)</f>
        <v>0</v>
      </c>
      <c r="AP6" s="310">
        <f ca="1">INDIRECT("'"&amp;AO$1&amp;"'!E15",TRUE)</f>
        <v>0</v>
      </c>
      <c r="AQ6" s="112">
        <f ca="1">INDIRECT("'"&amp;AQ$1&amp;"'!D15",TRUE)</f>
        <v>0</v>
      </c>
      <c r="AR6" s="310">
        <f ca="1">INDIRECT("'"&amp;AQ$1&amp;"'!E15",TRUE)</f>
        <v>0</v>
      </c>
      <c r="AS6" s="112">
        <f ca="1">INDIRECT("'"&amp;AS$1&amp;"'!D15",TRUE)</f>
        <v>0.91900000000000004</v>
      </c>
      <c r="AT6" s="310">
        <f ca="1">INDIRECT("'"&amp;AS$1&amp;"'!E15",TRUE)</f>
        <v>149933</v>
      </c>
      <c r="AU6" s="79">
        <f ca="1">INDIRECT("'"&amp;AU$1&amp;"'!D15",TRUE)</f>
        <v>0</v>
      </c>
      <c r="AV6" s="97">
        <f ca="1">INDIRECT("'"&amp;AU$1&amp;"'!E15",TRUE)</f>
        <v>0</v>
      </c>
    </row>
    <row r="7" spans="2:48">
      <c r="B7" s="84" t="s">
        <v>94</v>
      </c>
      <c r="C7" s="102">
        <f ca="1">INDIRECT("'"&amp;C$1&amp;"'!D16",TRUE)</f>
        <v>0</v>
      </c>
      <c r="D7" s="310">
        <f ca="1">INDIRECT("'"&amp;C$1&amp;"'!E16",TRUE)</f>
        <v>0</v>
      </c>
      <c r="E7" s="112">
        <f ca="1">INDIRECT("'"&amp;E$1&amp;"'!D16",TRUE)</f>
        <v>0</v>
      </c>
      <c r="F7" s="310">
        <f ca="1">INDIRECT("'"&amp;E$1&amp;"'!E16",TRUE)</f>
        <v>0</v>
      </c>
      <c r="G7" s="112">
        <f ca="1">INDIRECT("'"&amp;G$1&amp;"'!D16",TRUE)</f>
        <v>0</v>
      </c>
      <c r="H7" s="310">
        <f ca="1">INDIRECT("'"&amp;G$1&amp;"'!E16",TRUE)</f>
        <v>0</v>
      </c>
      <c r="I7" s="112">
        <f ca="1">INDIRECT("'"&amp;I$1&amp;"'!D16",TRUE)</f>
        <v>0</v>
      </c>
      <c r="J7" s="310">
        <f ca="1">INDIRECT("'"&amp;I$1&amp;"'!E16",TRUE)</f>
        <v>0</v>
      </c>
      <c r="K7" s="112">
        <f ca="1">INDIRECT("'"&amp;K$1&amp;"'!D16",TRUE)</f>
        <v>0</v>
      </c>
      <c r="L7" s="310">
        <f ca="1">INDIRECT("'"&amp;K$1&amp;"'!E16",TRUE)</f>
        <v>0</v>
      </c>
      <c r="M7" s="112">
        <f ca="1">INDIRECT("'"&amp;M$1&amp;"'!D16",TRUE)</f>
        <v>0</v>
      </c>
      <c r="N7" s="310">
        <f ca="1">INDIRECT("'"&amp;M$1&amp;"'!E16",TRUE)</f>
        <v>0</v>
      </c>
      <c r="O7" s="112">
        <f ca="1">INDIRECT("'"&amp;O$1&amp;"'!D16",TRUE)</f>
        <v>1.05</v>
      </c>
      <c r="P7" s="310">
        <f ca="1">INDIRECT("'"&amp;O$1&amp;"'!E16",TRUE)</f>
        <v>766301</v>
      </c>
      <c r="Q7" s="112">
        <f ca="1">INDIRECT("'"&amp;Q$1&amp;"'!D16",TRUE)</f>
        <v>0</v>
      </c>
      <c r="R7" s="310">
        <f ca="1">INDIRECT("'"&amp;Q$1&amp;"'!E16",TRUE)</f>
        <v>0</v>
      </c>
      <c r="S7" s="112">
        <f ca="1">INDIRECT("'"&amp;S$1&amp;"'!D16",TRUE)</f>
        <v>5.1999999999999998E-2</v>
      </c>
      <c r="T7" s="310">
        <f ca="1">INDIRECT("'"&amp;S$1&amp;"'!E16",TRUE)</f>
        <v>8126</v>
      </c>
      <c r="U7" s="112">
        <f ca="1">INDIRECT("'"&amp;U$1&amp;"'!D16",TRUE)</f>
        <v>0.502</v>
      </c>
      <c r="V7" s="310">
        <f ca="1">INDIRECT("'"&amp;U$1&amp;"'!E16",TRUE)</f>
        <v>253202</v>
      </c>
      <c r="W7" s="112">
        <f ca="1">INDIRECT("'"&amp;W$1&amp;"'!D16",TRUE)</f>
        <v>0</v>
      </c>
      <c r="X7" s="310">
        <f ca="1">INDIRECT("'"&amp;W$1&amp;"'!E16",TRUE)</f>
        <v>0</v>
      </c>
      <c r="Y7" s="112">
        <f ca="1">INDIRECT("'"&amp;Y$1&amp;"'!D16",TRUE)</f>
        <v>0</v>
      </c>
      <c r="Z7" s="310">
        <f ca="1">INDIRECT("'"&amp;Y$1&amp;"'!E16",TRUE)</f>
        <v>0</v>
      </c>
      <c r="AA7" s="112">
        <f ca="1">INDIRECT("'"&amp;AA$1&amp;"'!D16",TRUE)</f>
        <v>0</v>
      </c>
      <c r="AB7" s="310">
        <f ca="1">INDIRECT("'"&amp;AA$1&amp;"'!E16",TRUE)</f>
        <v>0</v>
      </c>
      <c r="AC7" s="112">
        <f ca="1">INDIRECT("'"&amp;AC$1&amp;"'!D16",TRUE)</f>
        <v>0</v>
      </c>
      <c r="AD7" s="310">
        <f ca="1">INDIRECT("'"&amp;AC$1&amp;"'!E16",TRUE)</f>
        <v>0</v>
      </c>
      <c r="AE7" s="112">
        <f ca="1">INDIRECT("'"&amp;AE$1&amp;"'!D16",TRUE)</f>
        <v>0</v>
      </c>
      <c r="AF7" s="310">
        <f ca="1">INDIRECT("'"&amp;AE$1&amp;"'!E16",TRUE)</f>
        <v>0</v>
      </c>
      <c r="AG7" s="112">
        <f ca="1">INDIRECT("'"&amp;AG$1&amp;"'!D16",TRUE)</f>
        <v>0</v>
      </c>
      <c r="AH7" s="310">
        <f ca="1">INDIRECT("'"&amp;AG$1&amp;"'!E16",TRUE)</f>
        <v>0</v>
      </c>
      <c r="AI7" s="112">
        <f ca="1">INDIRECT("'"&amp;AI$1&amp;"'!D16",TRUE)</f>
        <v>0</v>
      </c>
      <c r="AJ7" s="310">
        <f ca="1">INDIRECT("'"&amp;AI$1&amp;"'!E16",TRUE)</f>
        <v>0</v>
      </c>
      <c r="AK7" s="112">
        <f ca="1">INDIRECT("'"&amp;AK$1&amp;"'!D16",TRUE)</f>
        <v>0.28599999999999998</v>
      </c>
      <c r="AL7" s="310">
        <f ca="1">INDIRECT("'"&amp;AK$1&amp;"'!E16",TRUE)</f>
        <v>582883</v>
      </c>
      <c r="AM7" s="112">
        <f ca="1">INDIRECT("'"&amp;AM$1&amp;"'!D16",TRUE)</f>
        <v>0</v>
      </c>
      <c r="AN7" s="310">
        <f ca="1">INDIRECT("'"&amp;AM$1&amp;"'!E16",TRUE)</f>
        <v>0</v>
      </c>
      <c r="AO7" s="112">
        <f ca="1">INDIRECT("'"&amp;AO$1&amp;"'!D16",TRUE)</f>
        <v>0</v>
      </c>
      <c r="AP7" s="310">
        <f ca="1">INDIRECT("'"&amp;AO$1&amp;"'!E16",TRUE)</f>
        <v>0</v>
      </c>
      <c r="AQ7" s="112">
        <f ca="1">INDIRECT("'"&amp;AQ$1&amp;"'!D16",TRUE)</f>
        <v>0</v>
      </c>
      <c r="AR7" s="310">
        <f ca="1">INDIRECT("'"&amp;AQ$1&amp;"'!E16",TRUE)</f>
        <v>0</v>
      </c>
      <c r="AS7" s="112">
        <f ca="1">INDIRECT("'"&amp;AS$1&amp;"'!D16",TRUE)</f>
        <v>0</v>
      </c>
      <c r="AT7" s="310">
        <f ca="1">INDIRECT("'"&amp;AS$1&amp;"'!E16",TRUE)</f>
        <v>0</v>
      </c>
      <c r="AU7" s="79">
        <f ca="1">INDIRECT("'"&amp;AU$1&amp;"'!D16",TRUE)</f>
        <v>0</v>
      </c>
      <c r="AV7" s="97">
        <f ca="1">INDIRECT("'"&amp;AU$1&amp;"'!E16",TRUE)</f>
        <v>0</v>
      </c>
    </row>
    <row r="8" spans="2:48">
      <c r="B8" s="84" t="s">
        <v>95</v>
      </c>
      <c r="C8" s="102">
        <f ca="1">INDIRECT("'"&amp;C$1&amp;"'!D17",TRUE)</f>
        <v>0</v>
      </c>
      <c r="D8" s="310">
        <f ca="1">INDIRECT("'"&amp;C$1&amp;"'!E17",TRUE)</f>
        <v>0</v>
      </c>
      <c r="E8" s="112">
        <f ca="1">INDIRECT("'"&amp;E$1&amp;"'!D17",TRUE)</f>
        <v>0</v>
      </c>
      <c r="F8" s="310">
        <f ca="1">INDIRECT("'"&amp;E$1&amp;"'!E17",TRUE)</f>
        <v>0</v>
      </c>
      <c r="G8" s="112">
        <f ca="1">INDIRECT("'"&amp;G$1&amp;"'!D17",TRUE)</f>
        <v>0</v>
      </c>
      <c r="H8" s="310">
        <f ca="1">INDIRECT("'"&amp;G$1&amp;"'!E17",TRUE)</f>
        <v>0</v>
      </c>
      <c r="I8" s="112">
        <f ca="1">INDIRECT("'"&amp;I$1&amp;"'!D17",TRUE)</f>
        <v>0</v>
      </c>
      <c r="J8" s="310">
        <f ca="1">INDIRECT("'"&amp;I$1&amp;"'!E17",TRUE)</f>
        <v>0</v>
      </c>
      <c r="K8" s="112">
        <f ca="1">INDIRECT("'"&amp;K$1&amp;"'!D17",TRUE)</f>
        <v>0</v>
      </c>
      <c r="L8" s="310">
        <f ca="1">INDIRECT("'"&amp;K$1&amp;"'!E17",TRUE)</f>
        <v>0</v>
      </c>
      <c r="M8" s="112">
        <f ca="1">INDIRECT("'"&amp;M$1&amp;"'!D17",TRUE)</f>
        <v>0</v>
      </c>
      <c r="N8" s="310">
        <f ca="1">INDIRECT("'"&amp;M$1&amp;"'!E17",TRUE)</f>
        <v>0</v>
      </c>
      <c r="O8" s="112">
        <f ca="1">INDIRECT("'"&amp;O$1&amp;"'!D17",TRUE)</f>
        <v>0</v>
      </c>
      <c r="P8" s="310">
        <f ca="1">INDIRECT("'"&amp;O$1&amp;"'!E17",TRUE)</f>
        <v>0</v>
      </c>
      <c r="Q8" s="112">
        <f ca="1">INDIRECT("'"&amp;Q$1&amp;"'!D17",TRUE)</f>
        <v>0</v>
      </c>
      <c r="R8" s="310">
        <f ca="1">INDIRECT("'"&amp;Q$1&amp;"'!E17",TRUE)</f>
        <v>0</v>
      </c>
      <c r="S8" s="112">
        <f ca="1">INDIRECT("'"&amp;S$1&amp;"'!D17",TRUE)</f>
        <v>0</v>
      </c>
      <c r="T8" s="310">
        <f ca="1">INDIRECT("'"&amp;S$1&amp;"'!E17",TRUE)</f>
        <v>0</v>
      </c>
      <c r="U8" s="112">
        <f ca="1">INDIRECT("'"&amp;U$1&amp;"'!D17",TRUE)</f>
        <v>0</v>
      </c>
      <c r="V8" s="310">
        <f ca="1">INDIRECT("'"&amp;U$1&amp;"'!E17",TRUE)</f>
        <v>0</v>
      </c>
      <c r="W8" s="112">
        <f ca="1">INDIRECT("'"&amp;W$1&amp;"'!D17",TRUE)</f>
        <v>0</v>
      </c>
      <c r="X8" s="310">
        <f ca="1">INDIRECT("'"&amp;W$1&amp;"'!E17",TRUE)</f>
        <v>0</v>
      </c>
      <c r="Y8" s="112">
        <f ca="1">INDIRECT("'"&amp;Y$1&amp;"'!D17",TRUE)</f>
        <v>0</v>
      </c>
      <c r="Z8" s="310">
        <f ca="1">INDIRECT("'"&amp;Y$1&amp;"'!E17",TRUE)</f>
        <v>0</v>
      </c>
      <c r="AA8" s="112">
        <f ca="1">INDIRECT("'"&amp;AA$1&amp;"'!D17",TRUE)</f>
        <v>0</v>
      </c>
      <c r="AB8" s="310">
        <f ca="1">INDIRECT("'"&amp;AA$1&amp;"'!E17",TRUE)</f>
        <v>0</v>
      </c>
      <c r="AC8" s="112">
        <f ca="1">INDIRECT("'"&amp;AC$1&amp;"'!D17",TRUE)</f>
        <v>0</v>
      </c>
      <c r="AD8" s="310">
        <f ca="1">INDIRECT("'"&amp;AC$1&amp;"'!E17",TRUE)</f>
        <v>0</v>
      </c>
      <c r="AE8" s="112">
        <f ca="1">INDIRECT("'"&amp;AE$1&amp;"'!D17",TRUE)</f>
        <v>0</v>
      </c>
      <c r="AF8" s="310">
        <f ca="1">INDIRECT("'"&amp;AE$1&amp;"'!E17",TRUE)</f>
        <v>0</v>
      </c>
      <c r="AG8" s="112">
        <f ca="1">INDIRECT("'"&amp;AG$1&amp;"'!D17",TRUE)</f>
        <v>0</v>
      </c>
      <c r="AH8" s="310">
        <f ca="1">INDIRECT("'"&amp;AG$1&amp;"'!E17",TRUE)</f>
        <v>0</v>
      </c>
      <c r="AI8" s="112">
        <f ca="1">INDIRECT("'"&amp;AI$1&amp;"'!D17",TRUE)</f>
        <v>0</v>
      </c>
      <c r="AJ8" s="310">
        <f ca="1">INDIRECT("'"&amp;AI$1&amp;"'!E17",TRUE)</f>
        <v>0</v>
      </c>
      <c r="AK8" s="112">
        <f ca="1">INDIRECT("'"&amp;AK$1&amp;"'!D17",TRUE)</f>
        <v>0</v>
      </c>
      <c r="AL8" s="310">
        <f ca="1">INDIRECT("'"&amp;AK$1&amp;"'!E17",TRUE)</f>
        <v>0</v>
      </c>
      <c r="AM8" s="112">
        <f ca="1">INDIRECT("'"&amp;AM$1&amp;"'!D17",TRUE)</f>
        <v>0</v>
      </c>
      <c r="AN8" s="310">
        <f ca="1">INDIRECT("'"&amp;AM$1&amp;"'!E17",TRUE)</f>
        <v>0</v>
      </c>
      <c r="AO8" s="112">
        <f ca="1">INDIRECT("'"&amp;AO$1&amp;"'!D17",TRUE)</f>
        <v>0</v>
      </c>
      <c r="AP8" s="310">
        <f ca="1">INDIRECT("'"&amp;AO$1&amp;"'!E17",TRUE)</f>
        <v>0</v>
      </c>
      <c r="AQ8" s="112">
        <f ca="1">INDIRECT("'"&amp;AQ$1&amp;"'!D17",TRUE)</f>
        <v>0</v>
      </c>
      <c r="AR8" s="310">
        <f ca="1">INDIRECT("'"&amp;AQ$1&amp;"'!E17",TRUE)</f>
        <v>0</v>
      </c>
      <c r="AS8" s="112">
        <f ca="1">INDIRECT("'"&amp;AS$1&amp;"'!D17",TRUE)</f>
        <v>0</v>
      </c>
      <c r="AT8" s="310">
        <f ca="1">INDIRECT("'"&amp;AS$1&amp;"'!E17",TRUE)</f>
        <v>0</v>
      </c>
      <c r="AU8" s="79">
        <f ca="1">INDIRECT("'"&amp;AU$1&amp;"'!D17",TRUE)</f>
        <v>0</v>
      </c>
      <c r="AV8" s="97">
        <f ca="1">INDIRECT("'"&amp;AU$1&amp;"'!E17",TRUE)</f>
        <v>0</v>
      </c>
    </row>
    <row r="9" spans="2:48">
      <c r="B9" s="84" t="s">
        <v>96</v>
      </c>
      <c r="C9" s="102">
        <f ca="1">INDIRECT("'"&amp;C$1&amp;"'!D18",TRUE)</f>
        <v>0</v>
      </c>
      <c r="D9" s="310">
        <f ca="1">INDIRECT("'"&amp;C$1&amp;"'!E18",TRUE)</f>
        <v>0</v>
      </c>
      <c r="E9" s="112">
        <f ca="1">INDIRECT("'"&amp;E$1&amp;"'!D18",TRUE)</f>
        <v>0</v>
      </c>
      <c r="F9" s="310">
        <f ca="1">INDIRECT("'"&amp;E$1&amp;"'!E18",TRUE)</f>
        <v>0</v>
      </c>
      <c r="G9" s="112">
        <f ca="1">INDIRECT("'"&amp;G$1&amp;"'!D18",TRUE)</f>
        <v>0</v>
      </c>
      <c r="H9" s="310">
        <f ca="1">INDIRECT("'"&amp;G$1&amp;"'!E18",TRUE)</f>
        <v>0</v>
      </c>
      <c r="I9" s="112">
        <f ca="1">INDIRECT("'"&amp;I$1&amp;"'!D18",TRUE)</f>
        <v>0</v>
      </c>
      <c r="J9" s="310">
        <f ca="1">INDIRECT("'"&amp;I$1&amp;"'!E18",TRUE)</f>
        <v>0</v>
      </c>
      <c r="K9" s="112">
        <f ca="1">INDIRECT("'"&amp;K$1&amp;"'!D18",TRUE)</f>
        <v>0</v>
      </c>
      <c r="L9" s="310">
        <f ca="1">INDIRECT("'"&amp;K$1&amp;"'!E18",TRUE)</f>
        <v>0</v>
      </c>
      <c r="M9" s="112">
        <f ca="1">INDIRECT("'"&amp;M$1&amp;"'!D18",TRUE)</f>
        <v>0</v>
      </c>
      <c r="N9" s="310">
        <f ca="1">INDIRECT("'"&amp;M$1&amp;"'!E18",TRUE)</f>
        <v>0</v>
      </c>
      <c r="O9" s="112">
        <f ca="1">INDIRECT("'"&amp;O$1&amp;"'!D18",TRUE)</f>
        <v>0</v>
      </c>
      <c r="P9" s="310">
        <f ca="1">INDIRECT("'"&amp;O$1&amp;"'!E18",TRUE)</f>
        <v>0</v>
      </c>
      <c r="Q9" s="112">
        <f ca="1">INDIRECT("'"&amp;Q$1&amp;"'!D18",TRUE)</f>
        <v>0</v>
      </c>
      <c r="R9" s="310">
        <f ca="1">INDIRECT("'"&amp;Q$1&amp;"'!E18",TRUE)</f>
        <v>0</v>
      </c>
      <c r="S9" s="112">
        <f ca="1">INDIRECT("'"&amp;S$1&amp;"'!D18",TRUE)</f>
        <v>1.083</v>
      </c>
      <c r="T9" s="310">
        <f ca="1">INDIRECT("'"&amp;S$1&amp;"'!E18",TRUE)</f>
        <v>169248</v>
      </c>
      <c r="U9" s="112">
        <f ca="1">INDIRECT("'"&amp;U$1&amp;"'!D18",TRUE)</f>
        <v>0</v>
      </c>
      <c r="V9" s="310">
        <f ca="1">INDIRECT("'"&amp;U$1&amp;"'!E18",TRUE)</f>
        <v>0</v>
      </c>
      <c r="W9" s="112">
        <f ca="1">INDIRECT("'"&amp;W$1&amp;"'!D18",TRUE)</f>
        <v>0</v>
      </c>
      <c r="X9" s="310">
        <f ca="1">INDIRECT("'"&amp;W$1&amp;"'!E18",TRUE)</f>
        <v>0</v>
      </c>
      <c r="Y9" s="112">
        <f ca="1">INDIRECT("'"&amp;Y$1&amp;"'!D18",TRUE)</f>
        <v>0</v>
      </c>
      <c r="Z9" s="310">
        <f ca="1">INDIRECT("'"&amp;Y$1&amp;"'!E18",TRUE)</f>
        <v>0</v>
      </c>
      <c r="AA9" s="112">
        <f ca="1">INDIRECT("'"&amp;AA$1&amp;"'!D18",TRUE)</f>
        <v>0</v>
      </c>
      <c r="AB9" s="310">
        <f ca="1">INDIRECT("'"&amp;AA$1&amp;"'!E18",TRUE)</f>
        <v>0</v>
      </c>
      <c r="AC9" s="112">
        <f ca="1">INDIRECT("'"&amp;AC$1&amp;"'!D18",TRUE)</f>
        <v>0</v>
      </c>
      <c r="AD9" s="310">
        <f ca="1">INDIRECT("'"&amp;AC$1&amp;"'!E18",TRUE)</f>
        <v>0</v>
      </c>
      <c r="AE9" s="112">
        <f ca="1">INDIRECT("'"&amp;AE$1&amp;"'!D18",TRUE)</f>
        <v>0</v>
      </c>
      <c r="AF9" s="310">
        <f ca="1">INDIRECT("'"&amp;AE$1&amp;"'!E18",TRUE)</f>
        <v>0</v>
      </c>
      <c r="AG9" s="112">
        <f ca="1">INDIRECT("'"&amp;AG$1&amp;"'!D18",TRUE)</f>
        <v>0</v>
      </c>
      <c r="AH9" s="310">
        <f ca="1">INDIRECT("'"&amp;AG$1&amp;"'!E18",TRUE)</f>
        <v>0</v>
      </c>
      <c r="AI9" s="112">
        <f ca="1">INDIRECT("'"&amp;AI$1&amp;"'!D18",TRUE)</f>
        <v>0</v>
      </c>
      <c r="AJ9" s="310">
        <f ca="1">INDIRECT("'"&amp;AI$1&amp;"'!E18",TRUE)</f>
        <v>0</v>
      </c>
      <c r="AK9" s="112">
        <f ca="1">INDIRECT("'"&amp;AK$1&amp;"'!D18",TRUE)</f>
        <v>0.13700000000000001</v>
      </c>
      <c r="AL9" s="310">
        <f ca="1">INDIRECT("'"&amp;AK$1&amp;"'!E18",TRUE)</f>
        <v>279213</v>
      </c>
      <c r="AM9" s="112">
        <f ca="1">INDIRECT("'"&amp;AM$1&amp;"'!D18",TRUE)</f>
        <v>0</v>
      </c>
      <c r="AN9" s="310">
        <f ca="1">INDIRECT("'"&amp;AM$1&amp;"'!E18",TRUE)</f>
        <v>0</v>
      </c>
      <c r="AO9" s="112">
        <f ca="1">INDIRECT("'"&amp;AO$1&amp;"'!D18",TRUE)</f>
        <v>0</v>
      </c>
      <c r="AP9" s="310">
        <f ca="1">INDIRECT("'"&amp;AO$1&amp;"'!E18",TRUE)</f>
        <v>0</v>
      </c>
      <c r="AQ9" s="112">
        <f ca="1">INDIRECT("'"&amp;AQ$1&amp;"'!D18",TRUE)</f>
        <v>0</v>
      </c>
      <c r="AR9" s="310">
        <f ca="1">INDIRECT("'"&amp;AQ$1&amp;"'!E18",TRUE)</f>
        <v>0</v>
      </c>
      <c r="AS9" s="112">
        <f ca="1">INDIRECT("'"&amp;AS$1&amp;"'!D18",TRUE)</f>
        <v>0</v>
      </c>
      <c r="AT9" s="310">
        <f ca="1">INDIRECT("'"&amp;AS$1&amp;"'!E18",TRUE)</f>
        <v>0</v>
      </c>
      <c r="AU9" s="79">
        <f ca="1">INDIRECT("'"&amp;AU$1&amp;"'!D18",TRUE)</f>
        <v>0</v>
      </c>
      <c r="AV9" s="97">
        <f ca="1">INDIRECT("'"&amp;AU$1&amp;"'!E18",TRUE)</f>
        <v>0</v>
      </c>
    </row>
    <row r="10" spans="2:48">
      <c r="B10" s="84" t="s">
        <v>97</v>
      </c>
      <c r="C10" s="102">
        <f ca="1">INDIRECT("'"&amp;C$1&amp;"'!D19",TRUE)</f>
        <v>0</v>
      </c>
      <c r="D10" s="310">
        <f ca="1">INDIRECT("'"&amp;C$1&amp;"'!E19",TRUE)</f>
        <v>0</v>
      </c>
      <c r="E10" s="112">
        <f ca="1">INDIRECT("'"&amp;E$1&amp;"'!D19",TRUE)</f>
        <v>0</v>
      </c>
      <c r="F10" s="310">
        <f ca="1">INDIRECT("'"&amp;E$1&amp;"'!E19",TRUE)</f>
        <v>0</v>
      </c>
      <c r="G10" s="112">
        <f ca="1">INDIRECT("'"&amp;G$1&amp;"'!D19",TRUE)</f>
        <v>0</v>
      </c>
      <c r="H10" s="310">
        <f ca="1">INDIRECT("'"&amp;G$1&amp;"'!E19",TRUE)</f>
        <v>0</v>
      </c>
      <c r="I10" s="112">
        <f ca="1">INDIRECT("'"&amp;I$1&amp;"'!D19",TRUE)</f>
        <v>0</v>
      </c>
      <c r="J10" s="310">
        <f ca="1">INDIRECT("'"&amp;I$1&amp;"'!E19",TRUE)</f>
        <v>0</v>
      </c>
      <c r="K10" s="112">
        <f ca="1">INDIRECT("'"&amp;K$1&amp;"'!D19",TRUE)</f>
        <v>0</v>
      </c>
      <c r="L10" s="310">
        <f ca="1">INDIRECT("'"&amp;K$1&amp;"'!E19",TRUE)</f>
        <v>0</v>
      </c>
      <c r="M10" s="112">
        <f ca="1">INDIRECT("'"&amp;M$1&amp;"'!D19",TRUE)</f>
        <v>0</v>
      </c>
      <c r="N10" s="310">
        <f ca="1">INDIRECT("'"&amp;M$1&amp;"'!E19",TRUE)</f>
        <v>0</v>
      </c>
      <c r="O10" s="112">
        <f ca="1">INDIRECT("'"&amp;O$1&amp;"'!D19",TRUE)</f>
        <v>0</v>
      </c>
      <c r="P10" s="310">
        <f ca="1">INDIRECT("'"&amp;O$1&amp;"'!E19",TRUE)</f>
        <v>0</v>
      </c>
      <c r="Q10" s="112">
        <f ca="1">INDIRECT("'"&amp;Q$1&amp;"'!D19",TRUE)</f>
        <v>0</v>
      </c>
      <c r="R10" s="310">
        <f ca="1">INDIRECT("'"&amp;Q$1&amp;"'!E19",TRUE)</f>
        <v>0</v>
      </c>
      <c r="S10" s="112">
        <f ca="1">INDIRECT("'"&amp;S$1&amp;"'!D19",TRUE)</f>
        <v>0.14799999999999999</v>
      </c>
      <c r="T10" s="310">
        <f ca="1">INDIRECT("'"&amp;S$1&amp;"'!E19",TRUE)</f>
        <v>23129</v>
      </c>
      <c r="U10" s="112">
        <f ca="1">INDIRECT("'"&amp;U$1&amp;"'!D19",TRUE)</f>
        <v>0</v>
      </c>
      <c r="V10" s="310">
        <f ca="1">INDIRECT("'"&amp;U$1&amp;"'!E19",TRUE)</f>
        <v>0</v>
      </c>
      <c r="W10" s="112">
        <f ca="1">INDIRECT("'"&amp;W$1&amp;"'!D19",TRUE)</f>
        <v>0</v>
      </c>
      <c r="X10" s="310">
        <f ca="1">INDIRECT("'"&amp;W$1&amp;"'!E19",TRUE)</f>
        <v>0</v>
      </c>
      <c r="Y10" s="112">
        <f ca="1">INDIRECT("'"&amp;Y$1&amp;"'!D19",TRUE)</f>
        <v>0</v>
      </c>
      <c r="Z10" s="310">
        <f ca="1">INDIRECT("'"&amp;Y$1&amp;"'!E19",TRUE)</f>
        <v>0</v>
      </c>
      <c r="AA10" s="112">
        <f ca="1">INDIRECT("'"&amp;AA$1&amp;"'!D19",TRUE)</f>
        <v>0</v>
      </c>
      <c r="AB10" s="310">
        <f ca="1">INDIRECT("'"&amp;AA$1&amp;"'!E19",TRUE)</f>
        <v>0</v>
      </c>
      <c r="AC10" s="112">
        <f ca="1">INDIRECT("'"&amp;AC$1&amp;"'!D19",TRUE)</f>
        <v>0</v>
      </c>
      <c r="AD10" s="310">
        <f ca="1">INDIRECT("'"&amp;AC$1&amp;"'!E19",TRUE)</f>
        <v>0</v>
      </c>
      <c r="AE10" s="112">
        <f ca="1">INDIRECT("'"&amp;AE$1&amp;"'!D19",TRUE)</f>
        <v>0</v>
      </c>
      <c r="AF10" s="310">
        <f ca="1">INDIRECT("'"&amp;AE$1&amp;"'!E19",TRUE)</f>
        <v>0</v>
      </c>
      <c r="AG10" s="112">
        <f ca="1">INDIRECT("'"&amp;AG$1&amp;"'!D19",TRUE)</f>
        <v>0</v>
      </c>
      <c r="AH10" s="310">
        <f ca="1">INDIRECT("'"&amp;AG$1&amp;"'!E19",TRUE)</f>
        <v>0</v>
      </c>
      <c r="AI10" s="112">
        <f ca="1">INDIRECT("'"&amp;AI$1&amp;"'!D19",TRUE)</f>
        <v>0</v>
      </c>
      <c r="AJ10" s="310">
        <f ca="1">INDIRECT("'"&amp;AI$1&amp;"'!E19",TRUE)</f>
        <v>0</v>
      </c>
      <c r="AK10" s="112">
        <f ca="1">INDIRECT("'"&amp;AK$1&amp;"'!D19",TRUE)</f>
        <v>6.0000000000000001E-3</v>
      </c>
      <c r="AL10" s="310">
        <f ca="1">INDIRECT("'"&amp;AK$1&amp;"'!E19",TRUE)</f>
        <v>12228</v>
      </c>
      <c r="AM10" s="112">
        <f ca="1">INDIRECT("'"&amp;AM$1&amp;"'!D19",TRUE)</f>
        <v>0</v>
      </c>
      <c r="AN10" s="310">
        <f ca="1">INDIRECT("'"&amp;AM$1&amp;"'!E19",TRUE)</f>
        <v>0</v>
      </c>
      <c r="AO10" s="112">
        <f ca="1">INDIRECT("'"&amp;AO$1&amp;"'!D19",TRUE)</f>
        <v>0</v>
      </c>
      <c r="AP10" s="310">
        <f ca="1">INDIRECT("'"&amp;AO$1&amp;"'!E19",TRUE)</f>
        <v>0</v>
      </c>
      <c r="AQ10" s="112">
        <f ca="1">INDIRECT("'"&amp;AQ$1&amp;"'!D19",TRUE)</f>
        <v>0</v>
      </c>
      <c r="AR10" s="310">
        <f ca="1">INDIRECT("'"&amp;AQ$1&amp;"'!E19",TRUE)</f>
        <v>0</v>
      </c>
      <c r="AS10" s="112">
        <f ca="1">INDIRECT("'"&amp;AS$1&amp;"'!D19",TRUE)</f>
        <v>0</v>
      </c>
      <c r="AT10" s="310">
        <f ca="1">INDIRECT("'"&amp;AS$1&amp;"'!E19",TRUE)</f>
        <v>0</v>
      </c>
      <c r="AU10" s="79">
        <f ca="1">INDIRECT("'"&amp;AU$1&amp;"'!D19",TRUE)</f>
        <v>0</v>
      </c>
      <c r="AV10" s="97">
        <f ca="1">INDIRECT("'"&amp;AU$1&amp;"'!E19",TRUE)</f>
        <v>0</v>
      </c>
    </row>
    <row r="11" spans="2:48">
      <c r="B11" s="84" t="s">
        <v>98</v>
      </c>
      <c r="C11" s="102">
        <f ca="1">INDIRECT("'"&amp;C$1&amp;"'!D20",TRUE)</f>
        <v>0</v>
      </c>
      <c r="D11" s="310">
        <f ca="1">INDIRECT("'"&amp;C$1&amp;"'!E20",TRUE)</f>
        <v>0</v>
      </c>
      <c r="E11" s="112">
        <f ca="1">INDIRECT("'"&amp;E$1&amp;"'!D20",TRUE)</f>
        <v>0</v>
      </c>
      <c r="F11" s="310">
        <f ca="1">INDIRECT("'"&amp;E$1&amp;"'!E20",TRUE)</f>
        <v>0</v>
      </c>
      <c r="G11" s="112">
        <f ca="1">INDIRECT("'"&amp;G$1&amp;"'!D20",TRUE)</f>
        <v>0</v>
      </c>
      <c r="H11" s="310">
        <f ca="1">INDIRECT("'"&amp;G$1&amp;"'!E20",TRUE)</f>
        <v>0</v>
      </c>
      <c r="I11" s="112">
        <f ca="1">INDIRECT("'"&amp;I$1&amp;"'!D20",TRUE)</f>
        <v>0</v>
      </c>
      <c r="J11" s="310">
        <f ca="1">INDIRECT("'"&amp;I$1&amp;"'!E20",TRUE)</f>
        <v>0</v>
      </c>
      <c r="K11" s="112">
        <f ca="1">INDIRECT("'"&amp;K$1&amp;"'!D20",TRUE)</f>
        <v>0</v>
      </c>
      <c r="L11" s="310">
        <f ca="1">INDIRECT("'"&amp;K$1&amp;"'!E20",TRUE)</f>
        <v>0</v>
      </c>
      <c r="M11" s="112">
        <f ca="1">INDIRECT("'"&amp;M$1&amp;"'!D20",TRUE)</f>
        <v>0</v>
      </c>
      <c r="N11" s="310">
        <f ca="1">INDIRECT("'"&amp;M$1&amp;"'!E20",TRUE)</f>
        <v>0</v>
      </c>
      <c r="O11" s="112">
        <f ca="1">INDIRECT("'"&amp;O$1&amp;"'!D20",TRUE)</f>
        <v>0</v>
      </c>
      <c r="P11" s="310">
        <f ca="1">INDIRECT("'"&amp;O$1&amp;"'!E20",TRUE)</f>
        <v>0</v>
      </c>
      <c r="Q11" s="112">
        <f ca="1">INDIRECT("'"&amp;Q$1&amp;"'!D20",TRUE)</f>
        <v>0</v>
      </c>
      <c r="R11" s="310">
        <f ca="1">INDIRECT("'"&amp;Q$1&amp;"'!E20",TRUE)</f>
        <v>0</v>
      </c>
      <c r="S11" s="112">
        <f ca="1">INDIRECT("'"&amp;S$1&amp;"'!D20",TRUE)</f>
        <v>0</v>
      </c>
      <c r="T11" s="310">
        <f ca="1">INDIRECT("'"&amp;S$1&amp;"'!E20",TRUE)</f>
        <v>0</v>
      </c>
      <c r="U11" s="112">
        <f ca="1">INDIRECT("'"&amp;U$1&amp;"'!D20",TRUE)</f>
        <v>0</v>
      </c>
      <c r="V11" s="310">
        <f ca="1">INDIRECT("'"&amp;U$1&amp;"'!E20",TRUE)</f>
        <v>0</v>
      </c>
      <c r="W11" s="112">
        <f ca="1">INDIRECT("'"&amp;W$1&amp;"'!D20",TRUE)</f>
        <v>0</v>
      </c>
      <c r="X11" s="310">
        <f ca="1">INDIRECT("'"&amp;W$1&amp;"'!E20",TRUE)</f>
        <v>0</v>
      </c>
      <c r="Y11" s="112">
        <f ca="1">INDIRECT("'"&amp;Y$1&amp;"'!D20",TRUE)</f>
        <v>0</v>
      </c>
      <c r="Z11" s="310">
        <f ca="1">INDIRECT("'"&amp;Y$1&amp;"'!E20",TRUE)</f>
        <v>0</v>
      </c>
      <c r="AA11" s="112">
        <f ca="1">INDIRECT("'"&amp;AA$1&amp;"'!D20",TRUE)</f>
        <v>0</v>
      </c>
      <c r="AB11" s="310">
        <f ca="1">INDIRECT("'"&amp;AA$1&amp;"'!E20",TRUE)</f>
        <v>0</v>
      </c>
      <c r="AC11" s="112">
        <f ca="1">INDIRECT("'"&amp;AC$1&amp;"'!D20",TRUE)</f>
        <v>0</v>
      </c>
      <c r="AD11" s="310">
        <f ca="1">INDIRECT("'"&amp;AC$1&amp;"'!E20",TRUE)</f>
        <v>0</v>
      </c>
      <c r="AE11" s="112">
        <f ca="1">INDIRECT("'"&amp;AE$1&amp;"'!D20",TRUE)</f>
        <v>0</v>
      </c>
      <c r="AF11" s="310">
        <f ca="1">INDIRECT("'"&amp;AE$1&amp;"'!E20",TRUE)</f>
        <v>0</v>
      </c>
      <c r="AG11" s="112">
        <f ca="1">INDIRECT("'"&amp;AG$1&amp;"'!D20",TRUE)</f>
        <v>0</v>
      </c>
      <c r="AH11" s="310">
        <f ca="1">INDIRECT("'"&amp;AG$1&amp;"'!E20",TRUE)</f>
        <v>0</v>
      </c>
      <c r="AI11" s="112">
        <f ca="1">INDIRECT("'"&amp;AI$1&amp;"'!D20",TRUE)</f>
        <v>0</v>
      </c>
      <c r="AJ11" s="310">
        <f ca="1">INDIRECT("'"&amp;AI$1&amp;"'!E20",TRUE)</f>
        <v>0</v>
      </c>
      <c r="AK11" s="112">
        <f ca="1">INDIRECT("'"&amp;AK$1&amp;"'!D20",TRUE)</f>
        <v>0</v>
      </c>
      <c r="AL11" s="310">
        <f ca="1">INDIRECT("'"&amp;AK$1&amp;"'!E20",TRUE)</f>
        <v>0</v>
      </c>
      <c r="AM11" s="112">
        <f ca="1">INDIRECT("'"&amp;AM$1&amp;"'!D20",TRUE)</f>
        <v>0</v>
      </c>
      <c r="AN11" s="310">
        <f ca="1">INDIRECT("'"&amp;AM$1&amp;"'!E20",TRUE)</f>
        <v>0</v>
      </c>
      <c r="AO11" s="112">
        <f ca="1">INDIRECT("'"&amp;AO$1&amp;"'!D20",TRUE)</f>
        <v>0</v>
      </c>
      <c r="AP11" s="310">
        <f ca="1">INDIRECT("'"&amp;AO$1&amp;"'!E20",TRUE)</f>
        <v>0</v>
      </c>
      <c r="AQ11" s="112">
        <f ca="1">INDIRECT("'"&amp;AQ$1&amp;"'!D20",TRUE)</f>
        <v>0</v>
      </c>
      <c r="AR11" s="310">
        <f ca="1">INDIRECT("'"&amp;AQ$1&amp;"'!E20",TRUE)</f>
        <v>0</v>
      </c>
      <c r="AS11" s="112">
        <f ca="1">INDIRECT("'"&amp;AS$1&amp;"'!D20",TRUE)</f>
        <v>0</v>
      </c>
      <c r="AT11" s="310">
        <f ca="1">INDIRECT("'"&amp;AS$1&amp;"'!E20",TRUE)</f>
        <v>0</v>
      </c>
      <c r="AU11" s="79">
        <f ca="1">INDIRECT("'"&amp;AU$1&amp;"'!D20",TRUE)</f>
        <v>0</v>
      </c>
      <c r="AV11" s="97">
        <f ca="1">INDIRECT("'"&amp;AU$1&amp;"'!E20",TRUE)</f>
        <v>0</v>
      </c>
    </row>
    <row r="12" spans="2:48">
      <c r="B12" s="84" t="s">
        <v>99</v>
      </c>
      <c r="C12" s="102">
        <f ca="1">INDIRECT("'"&amp;C$1&amp;"'!D21",TRUE)</f>
        <v>0</v>
      </c>
      <c r="D12" s="310">
        <f ca="1">INDIRECT("'"&amp;C$1&amp;"'!e21",TRUE)</f>
        <v>0</v>
      </c>
      <c r="E12" s="112">
        <f ca="1">INDIRECT("'"&amp;E$1&amp;"'!D21",TRUE)</f>
        <v>0</v>
      </c>
      <c r="F12" s="310">
        <f ca="1">INDIRECT("'"&amp;E$1&amp;"'!e21",TRUE)</f>
        <v>0</v>
      </c>
      <c r="G12" s="112">
        <f ca="1">INDIRECT("'"&amp;G$1&amp;"'!D21",TRUE)</f>
        <v>0</v>
      </c>
      <c r="H12" s="310">
        <f ca="1">INDIRECT("'"&amp;G$1&amp;"'!e21",TRUE)</f>
        <v>0</v>
      </c>
      <c r="I12" s="112">
        <f ca="1">INDIRECT("'"&amp;I$1&amp;"'!D21",TRUE)</f>
        <v>0</v>
      </c>
      <c r="J12" s="310">
        <f ca="1">INDIRECT("'"&amp;I$1&amp;"'!e21",TRUE)</f>
        <v>0</v>
      </c>
      <c r="K12" s="112">
        <f ca="1">INDIRECT("'"&amp;K$1&amp;"'!D21",TRUE)</f>
        <v>0</v>
      </c>
      <c r="L12" s="310">
        <f ca="1">INDIRECT("'"&amp;K$1&amp;"'!e21",TRUE)</f>
        <v>0</v>
      </c>
      <c r="M12" s="112">
        <f ca="1">INDIRECT("'"&amp;M$1&amp;"'!D21",TRUE)</f>
        <v>0</v>
      </c>
      <c r="N12" s="310">
        <f ca="1">INDIRECT("'"&amp;M$1&amp;"'!e21",TRUE)</f>
        <v>0</v>
      </c>
      <c r="O12" s="112">
        <f ca="1">INDIRECT("'"&amp;O$1&amp;"'!D21",TRUE)</f>
        <v>0</v>
      </c>
      <c r="P12" s="310">
        <f ca="1">INDIRECT("'"&amp;O$1&amp;"'!e21",TRUE)</f>
        <v>0</v>
      </c>
      <c r="Q12" s="112">
        <f ca="1">INDIRECT("'"&amp;Q$1&amp;"'!D21",TRUE)</f>
        <v>0</v>
      </c>
      <c r="R12" s="310">
        <f ca="1">INDIRECT("'"&amp;Q$1&amp;"'!e21",TRUE)</f>
        <v>0</v>
      </c>
      <c r="S12" s="112">
        <f ca="1">INDIRECT("'"&amp;S$1&amp;"'!D21",TRUE)</f>
        <v>4.17</v>
      </c>
      <c r="T12" s="310">
        <f ca="1">INDIRECT("'"&amp;S$1&amp;"'!E21",TRUE)</f>
        <v>651676</v>
      </c>
      <c r="U12" s="112">
        <f ca="1">INDIRECT("'"&amp;U$1&amp;"'!D21",TRUE)</f>
        <v>0</v>
      </c>
      <c r="V12" s="310">
        <f ca="1">INDIRECT("'"&amp;U$1&amp;"'!e21",TRUE)</f>
        <v>0</v>
      </c>
      <c r="W12" s="112">
        <f ca="1">INDIRECT("'"&amp;W$1&amp;"'!D21",TRUE)</f>
        <v>0</v>
      </c>
      <c r="X12" s="310">
        <f ca="1">INDIRECT("'"&amp;W$1&amp;"'!e21",TRUE)</f>
        <v>0</v>
      </c>
      <c r="Y12" s="112">
        <f ca="1">INDIRECT("'"&amp;Y$1&amp;"'!D21",TRUE)</f>
        <v>0</v>
      </c>
      <c r="Z12" s="310">
        <f ca="1">INDIRECT("'"&amp;Y$1&amp;"'!e21",TRUE)</f>
        <v>0</v>
      </c>
      <c r="AA12" s="112">
        <f ca="1">INDIRECT("'"&amp;AA$1&amp;"'!D21",TRUE)</f>
        <v>0</v>
      </c>
      <c r="AB12" s="310">
        <f ca="1">INDIRECT("'"&amp;AA$1&amp;"'!e21",TRUE)</f>
        <v>0</v>
      </c>
      <c r="AC12" s="112">
        <f ca="1">INDIRECT("'"&amp;AC$1&amp;"'!D21",TRUE)</f>
        <v>0</v>
      </c>
      <c r="AD12" s="310">
        <f ca="1">INDIRECT("'"&amp;AC$1&amp;"'!e21",TRUE)</f>
        <v>0</v>
      </c>
      <c r="AE12" s="112">
        <f ca="1">INDIRECT("'"&amp;AE$1&amp;"'!D21",TRUE)</f>
        <v>0</v>
      </c>
      <c r="AF12" s="310">
        <f ca="1">INDIRECT("'"&amp;AE$1&amp;"'!E21",TRUE)</f>
        <v>0</v>
      </c>
      <c r="AG12" s="112">
        <f ca="1">INDIRECT("'"&amp;AG$1&amp;"'!D21",TRUE)</f>
        <v>0</v>
      </c>
      <c r="AH12" s="310">
        <f ca="1">INDIRECT("'"&amp;AG$1&amp;"'!e21",TRUE)</f>
        <v>0</v>
      </c>
      <c r="AI12" s="112">
        <f ca="1">INDIRECT("'"&amp;AI$1&amp;"'!D21",TRUE)</f>
        <v>0</v>
      </c>
      <c r="AJ12" s="310">
        <f ca="1">INDIRECT("'"&amp;AI$1&amp;"'!e21",TRUE)</f>
        <v>0</v>
      </c>
      <c r="AK12" s="112">
        <f ca="1">INDIRECT("'"&amp;AK$1&amp;"'!D21",TRUE)</f>
        <v>0.34799999999999998</v>
      </c>
      <c r="AL12" s="310">
        <f ca="1">INDIRECT("'"&amp;AK$1&amp;"'!e21",TRUE)</f>
        <v>709243</v>
      </c>
      <c r="AM12" s="112">
        <f ca="1">INDIRECT("'"&amp;AM$1&amp;"'!D21",TRUE)</f>
        <v>0</v>
      </c>
      <c r="AN12" s="310">
        <f ca="1">INDIRECT("'"&amp;AM$1&amp;"'!e21",TRUE)</f>
        <v>0</v>
      </c>
      <c r="AO12" s="112">
        <f ca="1">INDIRECT("'"&amp;AO$1&amp;"'!D21",TRUE)</f>
        <v>0</v>
      </c>
      <c r="AP12" s="310">
        <f ca="1">INDIRECT("'"&amp;AO$1&amp;"'!e21",TRUE)</f>
        <v>0</v>
      </c>
      <c r="AQ12" s="112">
        <f ca="1">INDIRECT("'"&amp;AQ$1&amp;"'!D21",TRUE)</f>
        <v>0</v>
      </c>
      <c r="AR12" s="310">
        <f ca="1">INDIRECT("'"&amp;AQ$1&amp;"'!e21",TRUE)</f>
        <v>0</v>
      </c>
      <c r="AS12" s="112">
        <f ca="1">INDIRECT("'"&amp;AS$1&amp;"'!D21",TRUE)</f>
        <v>0</v>
      </c>
      <c r="AT12" s="310">
        <f ca="1">INDIRECT("'"&amp;AS$1&amp;"'!e21",TRUE)</f>
        <v>0</v>
      </c>
      <c r="AU12" s="79">
        <f ca="1">INDIRECT("'"&amp;AU$1&amp;"'!D21",TRUE)</f>
        <v>0</v>
      </c>
      <c r="AV12" s="97">
        <f ca="1">INDIRECT("'"&amp;AU$1&amp;"'!e21",TRUE)</f>
        <v>0</v>
      </c>
    </row>
    <row r="13" spans="2:48">
      <c r="B13" s="84" t="s">
        <v>100</v>
      </c>
      <c r="C13" s="102">
        <f ca="1">INDIRECT("'"&amp;C$1&amp;"'!D22",TRUE)</f>
        <v>0</v>
      </c>
      <c r="D13" s="310">
        <f ca="1">INDIRECT("'"&amp;C$1&amp;"'!E22",TRUE)</f>
        <v>0</v>
      </c>
      <c r="E13" s="112">
        <f ca="1">INDIRECT("'"&amp;E$1&amp;"'!D22",TRUE)</f>
        <v>0</v>
      </c>
      <c r="F13" s="310">
        <f ca="1">INDIRECT("'"&amp;E$1&amp;"'!E22",TRUE)</f>
        <v>0</v>
      </c>
      <c r="G13" s="112">
        <f ca="1">INDIRECT("'"&amp;G$1&amp;"'!D22",TRUE)</f>
        <v>0</v>
      </c>
      <c r="H13" s="310">
        <f ca="1">INDIRECT("'"&amp;G$1&amp;"'!E22",TRUE)</f>
        <v>0</v>
      </c>
      <c r="I13" s="112">
        <f ca="1">INDIRECT("'"&amp;I$1&amp;"'!D22",TRUE)</f>
        <v>0</v>
      </c>
      <c r="J13" s="310">
        <f ca="1">INDIRECT("'"&amp;I$1&amp;"'!E22",TRUE)</f>
        <v>0</v>
      </c>
      <c r="K13" s="112">
        <f ca="1">INDIRECT("'"&amp;K$1&amp;"'!D22",TRUE)</f>
        <v>0</v>
      </c>
      <c r="L13" s="310">
        <f ca="1">INDIRECT("'"&amp;K$1&amp;"'!E22",TRUE)</f>
        <v>0</v>
      </c>
      <c r="M13" s="112">
        <f ca="1">INDIRECT("'"&amp;M$1&amp;"'!D22",TRUE)</f>
        <v>0</v>
      </c>
      <c r="N13" s="310">
        <f ca="1">INDIRECT("'"&amp;M$1&amp;"'!E22",TRUE)</f>
        <v>0</v>
      </c>
      <c r="O13" s="112">
        <f ca="1">INDIRECT("'"&amp;O$1&amp;"'!D22",TRUE)</f>
        <v>0.187</v>
      </c>
      <c r="P13" s="310">
        <f ca="1">INDIRECT("'"&amp;O$1&amp;"'!E22",TRUE)</f>
        <v>136475</v>
      </c>
      <c r="Q13" s="112">
        <f ca="1">INDIRECT("'"&amp;Q$1&amp;"'!D22",TRUE)</f>
        <v>0</v>
      </c>
      <c r="R13" s="310">
        <f ca="1">INDIRECT("'"&amp;Q$1&amp;"'!E22",TRUE)</f>
        <v>0</v>
      </c>
      <c r="S13" s="112">
        <f ca="1">INDIRECT("'"&amp;S$1&amp;"'!D22",TRUE)</f>
        <v>0</v>
      </c>
      <c r="T13" s="310">
        <f ca="1">INDIRECT("'"&amp;S$1&amp;"'!E22",TRUE)</f>
        <v>0</v>
      </c>
      <c r="U13" s="112">
        <f ca="1">INDIRECT("'"&amp;U$1&amp;"'!D22",TRUE)</f>
        <v>0</v>
      </c>
      <c r="V13" s="310">
        <f ca="1">INDIRECT("'"&amp;U$1&amp;"'!E22",TRUE)</f>
        <v>0</v>
      </c>
      <c r="W13" s="112">
        <f ca="1">INDIRECT("'"&amp;W$1&amp;"'!D22",TRUE)</f>
        <v>0</v>
      </c>
      <c r="X13" s="310">
        <f ca="1">INDIRECT("'"&amp;W$1&amp;"'!E22",TRUE)</f>
        <v>0</v>
      </c>
      <c r="Y13" s="112">
        <f ca="1">INDIRECT("'"&amp;Y$1&amp;"'!D22",TRUE)</f>
        <v>0</v>
      </c>
      <c r="Z13" s="310">
        <f ca="1">INDIRECT("'"&amp;Y$1&amp;"'!E22",TRUE)</f>
        <v>0</v>
      </c>
      <c r="AA13" s="112">
        <f ca="1">INDIRECT("'"&amp;AA$1&amp;"'!D22",TRUE)</f>
        <v>0</v>
      </c>
      <c r="AB13" s="310">
        <f ca="1">INDIRECT("'"&amp;AA$1&amp;"'!E22",TRUE)</f>
        <v>0</v>
      </c>
      <c r="AC13" s="112">
        <f ca="1">INDIRECT("'"&amp;AC$1&amp;"'!D22",TRUE)</f>
        <v>0</v>
      </c>
      <c r="AD13" s="310">
        <f ca="1">INDIRECT("'"&amp;AC$1&amp;"'!E22",TRUE)</f>
        <v>0</v>
      </c>
      <c r="AE13" s="112">
        <f ca="1">INDIRECT("'"&amp;AE$1&amp;"'!D22",TRUE)</f>
        <v>0</v>
      </c>
      <c r="AF13" s="310">
        <f ca="1">INDIRECT("'"&amp;AE$1&amp;"'!E22",TRUE)</f>
        <v>0</v>
      </c>
      <c r="AG13" s="112">
        <f ca="1">INDIRECT("'"&amp;AG$1&amp;"'!D22",TRUE)</f>
        <v>0</v>
      </c>
      <c r="AH13" s="310">
        <f ca="1">INDIRECT("'"&amp;AG$1&amp;"'!E22",TRUE)</f>
        <v>0</v>
      </c>
      <c r="AI13" s="112">
        <f ca="1">INDIRECT("'"&amp;AI$1&amp;"'!D22",TRUE)</f>
        <v>0</v>
      </c>
      <c r="AJ13" s="310">
        <f ca="1">INDIRECT("'"&amp;AI$1&amp;"'!E22",TRUE)</f>
        <v>0</v>
      </c>
      <c r="AK13" s="112">
        <f ca="1">INDIRECT("'"&amp;AK$1&amp;"'!D22",TRUE)</f>
        <v>0.93300000000000005</v>
      </c>
      <c r="AL13" s="310">
        <f ca="1">INDIRECT("'"&amp;AK$1&amp;"'!E22",TRUE)</f>
        <v>1901504</v>
      </c>
      <c r="AM13" s="112">
        <f ca="1">INDIRECT("'"&amp;AM$1&amp;"'!D22",TRUE)</f>
        <v>0</v>
      </c>
      <c r="AN13" s="310">
        <f ca="1">INDIRECT("'"&amp;AM$1&amp;"'!E22",TRUE)</f>
        <v>0</v>
      </c>
      <c r="AO13" s="112">
        <f ca="1">INDIRECT("'"&amp;AO$1&amp;"'!D22",TRUE)</f>
        <v>0</v>
      </c>
      <c r="AP13" s="310">
        <f ca="1">INDIRECT("'"&amp;AO$1&amp;"'!E22",TRUE)</f>
        <v>0</v>
      </c>
      <c r="AQ13" s="112">
        <f ca="1">INDIRECT("'"&amp;AQ$1&amp;"'!D22",TRUE)</f>
        <v>0</v>
      </c>
      <c r="AR13" s="310">
        <f ca="1">INDIRECT("'"&amp;AQ$1&amp;"'!E22",TRUE)</f>
        <v>0</v>
      </c>
      <c r="AS13" s="112">
        <f ca="1">INDIRECT("'"&amp;AS$1&amp;"'!D22",TRUE)</f>
        <v>0</v>
      </c>
      <c r="AT13" s="310">
        <f ca="1">INDIRECT("'"&amp;AS$1&amp;"'!E22",TRUE)</f>
        <v>0</v>
      </c>
      <c r="AU13" s="79">
        <f ca="1">INDIRECT("'"&amp;AU$1&amp;"'!D22",TRUE)</f>
        <v>0</v>
      </c>
      <c r="AV13" s="97">
        <f ca="1">INDIRECT("'"&amp;AU$1&amp;"'!E22",TRUE)</f>
        <v>0</v>
      </c>
    </row>
    <row r="14" spans="2:48">
      <c r="B14" s="84" t="s">
        <v>101</v>
      </c>
      <c r="C14" s="102">
        <f ca="1">INDIRECT("'"&amp;C$1&amp;"'!D23",TRUE)</f>
        <v>0</v>
      </c>
      <c r="D14" s="310">
        <f ca="1">INDIRECT("'"&amp;C$1&amp;"'!E23",TRUE)</f>
        <v>0</v>
      </c>
      <c r="E14" s="112">
        <f ca="1">INDIRECT("'"&amp;E$1&amp;"'!D23",TRUE)</f>
        <v>0</v>
      </c>
      <c r="F14" s="310">
        <f ca="1">INDIRECT("'"&amp;E$1&amp;"'!E23",TRUE)</f>
        <v>0</v>
      </c>
      <c r="G14" s="112">
        <f ca="1">INDIRECT("'"&amp;G$1&amp;"'!D23",TRUE)</f>
        <v>0</v>
      </c>
      <c r="H14" s="310">
        <f ca="1">INDIRECT("'"&amp;G$1&amp;"'!E23",TRUE)</f>
        <v>0</v>
      </c>
      <c r="I14" s="112">
        <f ca="1">INDIRECT("'"&amp;I$1&amp;"'!D23",TRUE)</f>
        <v>0</v>
      </c>
      <c r="J14" s="310">
        <f ca="1">INDIRECT("'"&amp;I$1&amp;"'!E23",TRUE)</f>
        <v>0</v>
      </c>
      <c r="K14" s="112">
        <f ca="1">INDIRECT("'"&amp;K$1&amp;"'!D23",TRUE)</f>
        <v>0</v>
      </c>
      <c r="L14" s="310">
        <f ca="1">INDIRECT("'"&amp;K$1&amp;"'!E23",TRUE)</f>
        <v>0</v>
      </c>
      <c r="M14" s="112">
        <f ca="1">INDIRECT("'"&amp;M$1&amp;"'!D23",TRUE)</f>
        <v>0</v>
      </c>
      <c r="N14" s="310">
        <f ca="1">INDIRECT("'"&amp;M$1&amp;"'!E23",TRUE)</f>
        <v>0</v>
      </c>
      <c r="O14" s="112">
        <f ca="1">INDIRECT("'"&amp;O$1&amp;"'!D23",TRUE)</f>
        <v>0</v>
      </c>
      <c r="P14" s="310">
        <f ca="1">INDIRECT("'"&amp;O$1&amp;"'!E23",TRUE)</f>
        <v>0</v>
      </c>
      <c r="Q14" s="112">
        <f ca="1">INDIRECT("'"&amp;Q$1&amp;"'!D23",TRUE)</f>
        <v>0</v>
      </c>
      <c r="R14" s="310">
        <f ca="1">INDIRECT("'"&amp;Q$1&amp;"'!E23",TRUE)</f>
        <v>0</v>
      </c>
      <c r="S14" s="112">
        <f ca="1">INDIRECT("'"&amp;S$1&amp;"'!D23",TRUE)</f>
        <v>1.4790000000000001</v>
      </c>
      <c r="T14" s="310">
        <f ca="1">INDIRECT("'"&amp;S$1&amp;"'!E23",TRUE)</f>
        <v>231134</v>
      </c>
      <c r="U14" s="112">
        <f ca="1">INDIRECT("'"&amp;U$1&amp;"'!D23",TRUE)</f>
        <v>0</v>
      </c>
      <c r="V14" s="310">
        <f ca="1">INDIRECT("'"&amp;U$1&amp;"'!E23",TRUE)</f>
        <v>0</v>
      </c>
      <c r="W14" s="112">
        <f ca="1">INDIRECT("'"&amp;W$1&amp;"'!D23",TRUE)</f>
        <v>0</v>
      </c>
      <c r="X14" s="310">
        <f ca="1">INDIRECT("'"&amp;W$1&amp;"'!E23",TRUE)</f>
        <v>0</v>
      </c>
      <c r="Y14" s="112">
        <f ca="1">INDIRECT("'"&amp;Y$1&amp;"'!D23",TRUE)</f>
        <v>0</v>
      </c>
      <c r="Z14" s="310">
        <f ca="1">INDIRECT("'"&amp;Y$1&amp;"'!E23",TRUE)</f>
        <v>0</v>
      </c>
      <c r="AA14" s="112">
        <f ca="1">INDIRECT("'"&amp;AA$1&amp;"'!D23",TRUE)</f>
        <v>0</v>
      </c>
      <c r="AB14" s="310">
        <f ca="1">INDIRECT("'"&amp;AA$1&amp;"'!E23",TRUE)</f>
        <v>0</v>
      </c>
      <c r="AC14" s="112">
        <f ca="1">INDIRECT("'"&amp;AC$1&amp;"'!D23",TRUE)</f>
        <v>0</v>
      </c>
      <c r="AD14" s="310">
        <f ca="1">INDIRECT("'"&amp;AC$1&amp;"'!E23",TRUE)</f>
        <v>0</v>
      </c>
      <c r="AE14" s="112">
        <f ca="1">INDIRECT("'"&amp;AE$1&amp;"'!D23",TRUE)</f>
        <v>0</v>
      </c>
      <c r="AF14" s="310">
        <f ca="1">INDIRECT("'"&amp;AE$1&amp;"'!E23",TRUE)</f>
        <v>0</v>
      </c>
      <c r="AG14" s="112">
        <f ca="1">INDIRECT("'"&amp;AG$1&amp;"'!D23",TRUE)</f>
        <v>0</v>
      </c>
      <c r="AH14" s="310">
        <f ca="1">INDIRECT("'"&amp;AG$1&amp;"'!E23",TRUE)</f>
        <v>0</v>
      </c>
      <c r="AI14" s="112">
        <f ca="1">INDIRECT("'"&amp;AI$1&amp;"'!D23",TRUE)</f>
        <v>0</v>
      </c>
      <c r="AJ14" s="310">
        <f ca="1">INDIRECT("'"&amp;AI$1&amp;"'!E23",TRUE)</f>
        <v>0</v>
      </c>
      <c r="AK14" s="112">
        <f ca="1">INDIRECT("'"&amp;AK$1&amp;"'!D23",TRUE)</f>
        <v>3.3000000000000002E-2</v>
      </c>
      <c r="AL14" s="310">
        <f ca="1">INDIRECT("'"&amp;AK$1&amp;"'!E23",TRUE)</f>
        <v>67256</v>
      </c>
      <c r="AM14" s="112">
        <f ca="1">INDIRECT("'"&amp;AM$1&amp;"'!D23",TRUE)</f>
        <v>0</v>
      </c>
      <c r="AN14" s="310">
        <f ca="1">INDIRECT("'"&amp;AM$1&amp;"'!E23",TRUE)</f>
        <v>0</v>
      </c>
      <c r="AO14" s="112">
        <f ca="1">INDIRECT("'"&amp;AO$1&amp;"'!D23",TRUE)</f>
        <v>0</v>
      </c>
      <c r="AP14" s="310">
        <f ca="1">INDIRECT("'"&amp;AO$1&amp;"'!E23",TRUE)</f>
        <v>0</v>
      </c>
      <c r="AQ14" s="112">
        <f ca="1">INDIRECT("'"&amp;AQ$1&amp;"'!D23",TRUE)</f>
        <v>0</v>
      </c>
      <c r="AR14" s="310">
        <f ca="1">INDIRECT("'"&amp;AQ$1&amp;"'!E23",TRUE)</f>
        <v>0</v>
      </c>
      <c r="AS14" s="112">
        <f ca="1">INDIRECT("'"&amp;AS$1&amp;"'!D23",TRUE)</f>
        <v>0</v>
      </c>
      <c r="AT14" s="310">
        <f ca="1">INDIRECT("'"&amp;AS$1&amp;"'!E23",TRUE)</f>
        <v>0</v>
      </c>
      <c r="AU14" s="79">
        <f ca="1">INDIRECT("'"&amp;AU$1&amp;"'!D23",TRUE)</f>
        <v>0</v>
      </c>
      <c r="AV14" s="97">
        <f ca="1">INDIRECT("'"&amp;AU$1&amp;"'!E23",TRUE)</f>
        <v>0</v>
      </c>
    </row>
    <row r="15" spans="2:48">
      <c r="B15" s="84" t="s">
        <v>102</v>
      </c>
      <c r="C15" s="102">
        <f ca="1">INDIRECT("'"&amp;C$1&amp;"'!D24",TRUE)</f>
        <v>0</v>
      </c>
      <c r="D15" s="310">
        <f ca="1">INDIRECT("'"&amp;C$1&amp;"'!E24",TRUE)</f>
        <v>0</v>
      </c>
      <c r="E15" s="112">
        <f ca="1">INDIRECT("'"&amp;E$1&amp;"'!D24",TRUE)</f>
        <v>0</v>
      </c>
      <c r="F15" s="310">
        <f ca="1">INDIRECT("'"&amp;E$1&amp;"'!E24",TRUE)</f>
        <v>0</v>
      </c>
      <c r="G15" s="112">
        <f ca="1">INDIRECT("'"&amp;G$1&amp;"'!D24",TRUE)</f>
        <v>0</v>
      </c>
      <c r="H15" s="310">
        <f ca="1">INDIRECT("'"&amp;G$1&amp;"'!E24",TRUE)</f>
        <v>0</v>
      </c>
      <c r="I15" s="112">
        <f ca="1">INDIRECT("'"&amp;I$1&amp;"'!D24",TRUE)</f>
        <v>0</v>
      </c>
      <c r="J15" s="310">
        <f ca="1">INDIRECT("'"&amp;I$1&amp;"'!E24",TRUE)</f>
        <v>0</v>
      </c>
      <c r="K15" s="112">
        <f ca="1">INDIRECT("'"&amp;K$1&amp;"'!D24",TRUE)</f>
        <v>0</v>
      </c>
      <c r="L15" s="310">
        <f ca="1">INDIRECT("'"&amp;K$1&amp;"'!E24",TRUE)</f>
        <v>0</v>
      </c>
      <c r="M15" s="112">
        <f ca="1">INDIRECT("'"&amp;M$1&amp;"'!D24",TRUE)</f>
        <v>0</v>
      </c>
      <c r="N15" s="310">
        <f ca="1">INDIRECT("'"&amp;M$1&amp;"'!E24",TRUE)</f>
        <v>0</v>
      </c>
      <c r="O15" s="112">
        <f ca="1">INDIRECT("'"&amp;O$1&amp;"'!D24",TRUE)</f>
        <v>0</v>
      </c>
      <c r="P15" s="310">
        <f ca="1">INDIRECT("'"&amp;O$1&amp;"'!E24",TRUE)</f>
        <v>0</v>
      </c>
      <c r="Q15" s="112">
        <f ca="1">INDIRECT("'"&amp;Q$1&amp;"'!D24",TRUE)</f>
        <v>0</v>
      </c>
      <c r="R15" s="310">
        <f ca="1">INDIRECT("'"&amp;Q$1&amp;"'!E24",TRUE)</f>
        <v>0</v>
      </c>
      <c r="S15" s="112">
        <f ca="1">INDIRECT("'"&amp;S$1&amp;"'!D24",TRUE)</f>
        <v>0.29499999999999998</v>
      </c>
      <c r="T15" s="310">
        <f ca="1">INDIRECT("'"&amp;S$1&amp;"'!E24",TRUE)</f>
        <v>46102</v>
      </c>
      <c r="U15" s="112">
        <f ca="1">INDIRECT("'"&amp;U$1&amp;"'!D24",TRUE)</f>
        <v>0</v>
      </c>
      <c r="V15" s="310">
        <f ca="1">INDIRECT("'"&amp;U$1&amp;"'!E24",TRUE)</f>
        <v>0</v>
      </c>
      <c r="W15" s="112">
        <f ca="1">INDIRECT("'"&amp;W$1&amp;"'!D24",TRUE)</f>
        <v>0</v>
      </c>
      <c r="X15" s="310">
        <f ca="1">INDIRECT("'"&amp;W$1&amp;"'!E24",TRUE)</f>
        <v>0</v>
      </c>
      <c r="Y15" s="112">
        <f ca="1">INDIRECT("'"&amp;Y$1&amp;"'!D24",TRUE)</f>
        <v>0</v>
      </c>
      <c r="Z15" s="310">
        <f ca="1">INDIRECT("'"&amp;Y$1&amp;"'!E24",TRUE)</f>
        <v>0</v>
      </c>
      <c r="AA15" s="112">
        <f ca="1">INDIRECT("'"&amp;AA$1&amp;"'!D24",TRUE)</f>
        <v>0</v>
      </c>
      <c r="AB15" s="310">
        <f ca="1">INDIRECT("'"&amp;AA$1&amp;"'!E24",TRUE)</f>
        <v>0</v>
      </c>
      <c r="AC15" s="112">
        <f ca="1">INDIRECT("'"&amp;AC$1&amp;"'!D24",TRUE)</f>
        <v>0</v>
      </c>
      <c r="AD15" s="310">
        <f ca="1">INDIRECT("'"&amp;AC$1&amp;"'!E24",TRUE)</f>
        <v>0</v>
      </c>
      <c r="AE15" s="112">
        <f ca="1">INDIRECT("'"&amp;AE$1&amp;"'!D24",TRUE)</f>
        <v>0</v>
      </c>
      <c r="AF15" s="310">
        <f ca="1">INDIRECT("'"&amp;AE$1&amp;"'!E24",TRUE)</f>
        <v>0</v>
      </c>
      <c r="AG15" s="112">
        <f ca="1">INDIRECT("'"&amp;AG$1&amp;"'!D24",TRUE)</f>
        <v>0</v>
      </c>
      <c r="AH15" s="310">
        <f ca="1">INDIRECT("'"&amp;AG$1&amp;"'!E24",TRUE)</f>
        <v>0</v>
      </c>
      <c r="AI15" s="112">
        <f ca="1">INDIRECT("'"&amp;AI$1&amp;"'!D24",TRUE)</f>
        <v>0</v>
      </c>
      <c r="AJ15" s="310">
        <f ca="1">INDIRECT("'"&amp;AI$1&amp;"'!E24",TRUE)</f>
        <v>0</v>
      </c>
      <c r="AK15" s="112">
        <f ca="1">INDIRECT("'"&amp;AK$1&amp;"'!D24",TRUE)</f>
        <v>7.0000000000000001E-3</v>
      </c>
      <c r="AL15" s="310">
        <f ca="1">INDIRECT("'"&amp;AK$1&amp;"'!E24",TRUE)</f>
        <v>14266</v>
      </c>
      <c r="AM15" s="112">
        <f ca="1">INDIRECT("'"&amp;AM$1&amp;"'!D24",TRUE)</f>
        <v>0</v>
      </c>
      <c r="AN15" s="310">
        <f ca="1">INDIRECT("'"&amp;AM$1&amp;"'!E24",TRUE)</f>
        <v>0</v>
      </c>
      <c r="AO15" s="112">
        <f ca="1">INDIRECT("'"&amp;AO$1&amp;"'!D24",TRUE)</f>
        <v>0</v>
      </c>
      <c r="AP15" s="310">
        <f ca="1">INDIRECT("'"&amp;AO$1&amp;"'!E24",TRUE)</f>
        <v>0</v>
      </c>
      <c r="AQ15" s="112">
        <f ca="1">INDIRECT("'"&amp;AQ$1&amp;"'!D24",TRUE)</f>
        <v>0</v>
      </c>
      <c r="AR15" s="310">
        <f ca="1">INDIRECT("'"&amp;AQ$1&amp;"'!E24",TRUE)</f>
        <v>0</v>
      </c>
      <c r="AS15" s="112">
        <f ca="1">INDIRECT("'"&amp;AS$1&amp;"'!D24",TRUE)</f>
        <v>0</v>
      </c>
      <c r="AT15" s="310">
        <f ca="1">INDIRECT("'"&amp;AS$1&amp;"'!E24",TRUE)</f>
        <v>0</v>
      </c>
      <c r="AU15" s="79">
        <f ca="1">INDIRECT("'"&amp;AU$1&amp;"'!D24",TRUE)</f>
        <v>0</v>
      </c>
      <c r="AV15" s="97">
        <f ca="1">INDIRECT("'"&amp;AU$1&amp;"'!E24",TRUE)</f>
        <v>0</v>
      </c>
    </row>
    <row r="16" spans="2:48">
      <c r="B16" s="84" t="s">
        <v>103</v>
      </c>
      <c r="C16" s="102">
        <f ca="1">INDIRECT("'"&amp;C$1&amp;"'!D25",TRUE)</f>
        <v>12</v>
      </c>
      <c r="D16" s="310">
        <f ca="1">INDIRECT("'"&amp;C$1&amp;"'!E25",TRUE)</f>
        <v>8923006</v>
      </c>
      <c r="E16" s="112">
        <f ca="1">INDIRECT("'"&amp;E$1&amp;"'!D25",TRUE)</f>
        <v>12</v>
      </c>
      <c r="F16" s="310">
        <f ca="1">INDIRECT("'"&amp;E$1&amp;"'!E25",TRUE)</f>
        <v>3059408</v>
      </c>
      <c r="G16" s="112">
        <f ca="1">INDIRECT("'"&amp;G$1&amp;"'!D25",TRUE)</f>
        <v>10.45</v>
      </c>
      <c r="H16" s="310">
        <f ca="1">INDIRECT("'"&amp;G$1&amp;"'!E25",TRUE)</f>
        <v>51116495</v>
      </c>
      <c r="I16" s="112">
        <f ca="1">INDIRECT("'"&amp;I$1&amp;"'!D25",TRUE)</f>
        <v>12</v>
      </c>
      <c r="J16" s="310">
        <f ca="1">INDIRECT("'"&amp;I$1&amp;"'!E25",TRUE)</f>
        <v>9920594</v>
      </c>
      <c r="K16" s="112">
        <f ca="1">INDIRECT("'"&amp;K$1&amp;"'!D25",TRUE)</f>
        <v>12</v>
      </c>
      <c r="L16" s="310">
        <f ca="1">INDIRECT("'"&amp;K$1&amp;"'!E25",TRUE)</f>
        <v>43306590</v>
      </c>
      <c r="M16" s="112">
        <f ca="1">INDIRECT("'"&amp;M$1&amp;"'!D25",TRUE)</f>
        <v>10.138</v>
      </c>
      <c r="N16" s="310">
        <f ca="1">INDIRECT("'"&amp;M$1&amp;"'!E25",TRUE)</f>
        <v>2968565</v>
      </c>
      <c r="O16" s="112">
        <f ca="1">INDIRECT("'"&amp;O$1&amp;"'!D25",TRUE)</f>
        <v>9.1959999999999997</v>
      </c>
      <c r="P16" s="310">
        <f ca="1">INDIRECT("'"&amp;O$1&amp;"'!E25",TRUE)</f>
        <v>6711336</v>
      </c>
      <c r="Q16" s="112">
        <f ca="1">INDIRECT("'"&amp;Q$1&amp;"'!D25",TRUE)</f>
        <v>12</v>
      </c>
      <c r="R16" s="310">
        <f ca="1">INDIRECT("'"&amp;Q$1&amp;"'!E25",TRUE)</f>
        <v>3612718</v>
      </c>
      <c r="S16" s="112">
        <f ca="1">INDIRECT("'"&amp;S$1&amp;"'!D25",TRUE)</f>
        <v>3.0830000000000002</v>
      </c>
      <c r="T16" s="310">
        <f ca="1">INDIRECT("'"&amp;S$1&amp;"'!E25",TRUE)</f>
        <v>481803</v>
      </c>
      <c r="U16" s="112">
        <f ca="1">INDIRECT("'"&amp;U$1&amp;"'!D25",TRUE)</f>
        <v>9.8049999999999997</v>
      </c>
      <c r="V16" s="310">
        <f ca="1">INDIRECT("'"&amp;U$1&amp;"'!E25",TRUE)</f>
        <v>4945511</v>
      </c>
      <c r="W16" s="112">
        <f ca="1">INDIRECT("'"&amp;W$1&amp;"'!D25",TRUE)</f>
        <v>10</v>
      </c>
      <c r="X16" s="310">
        <f ca="1">INDIRECT("'"&amp;W$1&amp;"'!E25",TRUE)</f>
        <v>25964620</v>
      </c>
      <c r="Y16" s="112">
        <f ca="1">INDIRECT("'"&amp;Y$1&amp;"'!D25",TRUE)</f>
        <v>9.9670000000000005</v>
      </c>
      <c r="Z16" s="310">
        <f ca="1">INDIRECT("'"&amp;Y$1&amp;"'!E25",TRUE)</f>
        <v>9395911</v>
      </c>
      <c r="AA16" s="112">
        <f ca="1">INDIRECT("'"&amp;AA$1&amp;"'!D25",TRUE)</f>
        <v>12</v>
      </c>
      <c r="AB16" s="310">
        <f ca="1">INDIRECT("'"&amp;AA$1&amp;"'!E25",TRUE)</f>
        <v>17764168</v>
      </c>
      <c r="AC16" s="112">
        <f ca="1">INDIRECT("'"&amp;AC$1&amp;"'!D25",TRUE)</f>
        <v>12</v>
      </c>
      <c r="AD16" s="310">
        <f ca="1">INDIRECT("'"&amp;AC$1&amp;"'!E25",TRUE)</f>
        <v>2770932</v>
      </c>
      <c r="AE16" s="112">
        <f ca="1">INDIRECT("'"&amp;AE$1&amp;"'!D25",TRUE)</f>
        <v>12</v>
      </c>
      <c r="AF16" s="310">
        <f ca="1">INDIRECT("'"&amp;AE$1&amp;"'!E25",TRUE)</f>
        <v>10443872</v>
      </c>
      <c r="AG16" s="112">
        <f ca="1">INDIRECT("'"&amp;AG$1&amp;"'!D25",TRUE)</f>
        <v>10.6</v>
      </c>
      <c r="AH16" s="310">
        <f ca="1">INDIRECT("'"&amp;AG$1&amp;"'!E25",TRUE)</f>
        <v>2547202</v>
      </c>
      <c r="AI16" s="112">
        <f ca="1">INDIRECT("'"&amp;AI$1&amp;"'!D25",TRUE)</f>
        <v>12</v>
      </c>
      <c r="AJ16" s="310">
        <f ca="1">INDIRECT("'"&amp;AI$1&amp;"'!E25",TRUE)</f>
        <v>8195440</v>
      </c>
      <c r="AK16" s="112">
        <f ca="1">INDIRECT("'"&amp;AK$1&amp;"'!D25",TRUE)</f>
        <v>9.0969999999999995</v>
      </c>
      <c r="AL16" s="310">
        <f ca="1">INDIRECT("'"&amp;AK$1&amp;"'!E25",TRUE)</f>
        <v>18540171</v>
      </c>
      <c r="AM16" s="112">
        <f ca="1">INDIRECT("'"&amp;AM$1&amp;"'!D25",TRUE)</f>
        <v>12</v>
      </c>
      <c r="AN16" s="310">
        <f ca="1">INDIRECT("'"&amp;AM$1&amp;"'!E25",TRUE)</f>
        <v>27244458</v>
      </c>
      <c r="AO16" s="112">
        <f ca="1">INDIRECT("'"&amp;AO$1&amp;"'!D25",TRUE)</f>
        <v>7.8789999999999996</v>
      </c>
      <c r="AP16" s="310">
        <f ca="1">INDIRECT("'"&amp;AO$1&amp;"'!E25",TRUE)</f>
        <v>32390876</v>
      </c>
      <c r="AQ16" s="112">
        <f ca="1">INDIRECT("'"&amp;AQ$1&amp;"'!D25",TRUE)</f>
        <v>11</v>
      </c>
      <c r="AR16" s="310">
        <f ca="1">INDIRECT("'"&amp;AQ$1&amp;"'!E25",TRUE)</f>
        <v>4587586</v>
      </c>
      <c r="AS16" s="112">
        <f ca="1">INDIRECT("'"&amp;AS$1&amp;"'!D25",TRUE)</f>
        <v>8.4450000000000003</v>
      </c>
      <c r="AT16" s="310">
        <f ca="1">INDIRECT("'"&amp;AS$1&amp;"'!E25",TRUE)</f>
        <v>1377789</v>
      </c>
      <c r="AU16" s="79">
        <f ca="1">INDIRECT("'"&amp;AU$1&amp;"'!D25",TRUE)</f>
        <v>11.989000000000001</v>
      </c>
      <c r="AV16" s="97">
        <f ca="1">INDIRECT("'"&amp;AU$1&amp;"'!E25",TRUE)</f>
        <v>2068427</v>
      </c>
    </row>
    <row r="17" spans="2:48" ht="16.5" thickBot="1">
      <c r="B17" s="88" t="s">
        <v>104</v>
      </c>
      <c r="C17" s="103">
        <f ca="1">INDIRECT("'"&amp;C$1&amp;"'!D26",TRUE)</f>
        <v>0</v>
      </c>
      <c r="D17" s="311">
        <f ca="1">INDIRECT("'"&amp;C$1&amp;"'!E26",TRUE)</f>
        <v>0</v>
      </c>
      <c r="E17" s="113">
        <f ca="1">INDIRECT("'"&amp;E$1&amp;"'!D26",TRUE)</f>
        <v>0</v>
      </c>
      <c r="F17" s="311">
        <f ca="1">INDIRECT("'"&amp;E$1&amp;"'!E26",TRUE)</f>
        <v>0</v>
      </c>
      <c r="G17" s="113">
        <f ca="1">INDIRECT("'"&amp;G$1&amp;"'!D26",TRUE)</f>
        <v>0</v>
      </c>
      <c r="H17" s="311">
        <f ca="1">INDIRECT("'"&amp;G$1&amp;"'!E26",TRUE)</f>
        <v>0</v>
      </c>
      <c r="I17" s="113">
        <f ca="1">INDIRECT("'"&amp;I$1&amp;"'!D26",TRUE)</f>
        <v>0</v>
      </c>
      <c r="J17" s="311">
        <f ca="1">INDIRECT("'"&amp;I$1&amp;"'!E26",TRUE)</f>
        <v>0</v>
      </c>
      <c r="K17" s="113">
        <f ca="1">INDIRECT("'"&amp;K$1&amp;"'!D26",TRUE)</f>
        <v>0</v>
      </c>
      <c r="L17" s="311">
        <f ca="1">INDIRECT("'"&amp;K$1&amp;"'!E26",TRUE)</f>
        <v>0</v>
      </c>
      <c r="M17" s="113">
        <f ca="1">INDIRECT("'"&amp;M$1&amp;"'!D26",TRUE)</f>
        <v>0</v>
      </c>
      <c r="N17" s="311">
        <f ca="1">INDIRECT("'"&amp;M$1&amp;"'!E26",TRUE)</f>
        <v>0</v>
      </c>
      <c r="O17" s="113">
        <f ca="1">INDIRECT("'"&amp;O$1&amp;"'!D26",TRUE)</f>
        <v>0</v>
      </c>
      <c r="P17" s="311">
        <f ca="1">INDIRECT("'"&amp;O$1&amp;"'!E26",TRUE)</f>
        <v>0</v>
      </c>
      <c r="Q17" s="113">
        <f ca="1">INDIRECT("'"&amp;Q$1&amp;"'!D26",TRUE)</f>
        <v>0</v>
      </c>
      <c r="R17" s="311">
        <f ca="1">INDIRECT("'"&amp;Q$1&amp;"'!E26",TRUE)</f>
        <v>0</v>
      </c>
      <c r="S17" s="113">
        <f ca="1">INDIRECT("'"&amp;S$1&amp;"'!D26",TRUE)</f>
        <v>0</v>
      </c>
      <c r="T17" s="311">
        <f ca="1">INDIRECT("'"&amp;S$1&amp;"'!E26",TRUE)</f>
        <v>0</v>
      </c>
      <c r="U17" s="113">
        <f ca="1">INDIRECT("'"&amp;U$1&amp;"'!D26",TRUE)</f>
        <v>0</v>
      </c>
      <c r="V17" s="311">
        <f ca="1">INDIRECT("'"&amp;U$1&amp;"'!E26",TRUE)</f>
        <v>0</v>
      </c>
      <c r="W17" s="113">
        <f ca="1">INDIRECT("'"&amp;W$1&amp;"'!D26",TRUE)</f>
        <v>0</v>
      </c>
      <c r="X17" s="311">
        <f ca="1">INDIRECT("'"&amp;W$1&amp;"'!E26",TRUE)</f>
        <v>0</v>
      </c>
      <c r="Y17" s="113">
        <f ca="1">INDIRECT("'"&amp;Y$1&amp;"'!D26",TRUE)</f>
        <v>0</v>
      </c>
      <c r="Z17" s="311">
        <f ca="1">INDIRECT("'"&amp;Y$1&amp;"'!E26",TRUE)</f>
        <v>0</v>
      </c>
      <c r="AA17" s="113">
        <f ca="1">INDIRECT("'"&amp;AA$1&amp;"'!D26",TRUE)</f>
        <v>0</v>
      </c>
      <c r="AB17" s="311">
        <f ca="1">INDIRECT("'"&amp;AA$1&amp;"'!E26",TRUE)</f>
        <v>0</v>
      </c>
      <c r="AC17" s="113">
        <f ca="1">INDIRECT("'"&amp;AC$1&amp;"'!D26",TRUE)</f>
        <v>0</v>
      </c>
      <c r="AD17" s="311">
        <f ca="1">INDIRECT("'"&amp;AC$1&amp;"'!E26",TRUE)</f>
        <v>0</v>
      </c>
      <c r="AE17" s="113">
        <f ca="1">INDIRECT("'"&amp;AE$1&amp;"'!D26",TRUE)</f>
        <v>0</v>
      </c>
      <c r="AF17" s="311">
        <f ca="1">INDIRECT("'"&amp;AE$1&amp;"'!E26",TRUE)</f>
        <v>0</v>
      </c>
      <c r="AG17" s="113">
        <f ca="1">INDIRECT("'"&amp;AG$1&amp;"'!D26",TRUE)</f>
        <v>0</v>
      </c>
      <c r="AH17" s="311">
        <f ca="1">INDIRECT("'"&amp;AG$1&amp;"'!E26",TRUE)</f>
        <v>0</v>
      </c>
      <c r="AI17" s="113">
        <f ca="1">INDIRECT("'"&amp;AI$1&amp;"'!D26",TRUE)</f>
        <v>0</v>
      </c>
      <c r="AJ17" s="311">
        <f ca="1">INDIRECT("'"&amp;AI$1&amp;"'!E26",TRUE)</f>
        <v>0</v>
      </c>
      <c r="AK17" s="113">
        <f ca="1">INDIRECT("'"&amp;AK$1&amp;"'!D26",TRUE)</f>
        <v>0</v>
      </c>
      <c r="AL17" s="311">
        <f ca="1">INDIRECT("'"&amp;AK$1&amp;"'!E26",TRUE)</f>
        <v>0</v>
      </c>
      <c r="AM17" s="113">
        <f ca="1">INDIRECT("'"&amp;AM$1&amp;"'!D26",TRUE)</f>
        <v>0</v>
      </c>
      <c r="AN17" s="311">
        <f ca="1">INDIRECT("'"&amp;AM$1&amp;"'!E26",TRUE)</f>
        <v>0</v>
      </c>
      <c r="AO17" s="113">
        <f ca="1">INDIRECT("'"&amp;AO$1&amp;"'!D26",TRUE)</f>
        <v>0</v>
      </c>
      <c r="AP17" s="311">
        <f ca="1">INDIRECT("'"&amp;AO$1&amp;"'!E26",TRUE)</f>
        <v>0</v>
      </c>
      <c r="AQ17" s="113">
        <f ca="1">INDIRECT("'"&amp;AQ$1&amp;"'!D26",TRUE)</f>
        <v>0</v>
      </c>
      <c r="AR17" s="311">
        <f ca="1">INDIRECT("'"&amp;AQ$1&amp;"'!E26",TRUE)</f>
        <v>0</v>
      </c>
      <c r="AS17" s="113">
        <f ca="1">INDIRECT("'"&amp;AS$1&amp;"'!D26",TRUE)</f>
        <v>0</v>
      </c>
      <c r="AT17" s="311">
        <f ca="1">INDIRECT("'"&amp;AS$1&amp;"'!E26",TRUE)</f>
        <v>0</v>
      </c>
      <c r="AU17" s="80">
        <f ca="1">INDIRECT("'"&amp;AU$1&amp;"'!D26",TRUE)</f>
        <v>0</v>
      </c>
      <c r="AV17" s="99">
        <f ca="1">INDIRECT("'"&amp;AU$1&amp;"'!E26",TRUE)</f>
        <v>0</v>
      </c>
    </row>
    <row r="18" spans="2:48" ht="15.75" customHeight="1">
      <c r="B18" s="84" t="s">
        <v>178</v>
      </c>
      <c r="C18" s="102">
        <f t="shared" ref="C18:AT18" ca="1" si="0">SUM(C4:C17)</f>
        <v>12</v>
      </c>
      <c r="D18" s="310">
        <f t="shared" ca="1" si="0"/>
        <v>8923006</v>
      </c>
      <c r="E18" s="112">
        <f t="shared" ca="1" si="0"/>
        <v>12</v>
      </c>
      <c r="F18" s="310">
        <f t="shared" ca="1" si="0"/>
        <v>3059408</v>
      </c>
      <c r="G18" s="112">
        <f t="shared" ca="1" si="0"/>
        <v>10.45</v>
      </c>
      <c r="H18" s="310">
        <f t="shared" ca="1" si="0"/>
        <v>51116495</v>
      </c>
      <c r="I18" s="112">
        <f t="shared" ca="1" si="0"/>
        <v>12</v>
      </c>
      <c r="J18" s="310">
        <f t="shared" ca="1" si="0"/>
        <v>9920594</v>
      </c>
      <c r="K18" s="112">
        <f t="shared" ca="1" si="0"/>
        <v>12</v>
      </c>
      <c r="L18" s="310">
        <f t="shared" ca="1" si="0"/>
        <v>43306590</v>
      </c>
      <c r="M18" s="112">
        <f t="shared" ca="1" si="0"/>
        <v>12</v>
      </c>
      <c r="N18" s="310">
        <f t="shared" ca="1" si="0"/>
        <v>3513565</v>
      </c>
      <c r="O18" s="112">
        <f t="shared" ca="1" si="0"/>
        <v>12</v>
      </c>
      <c r="P18" s="310">
        <f ca="1">SUM(P4:P17)</f>
        <v>8757724</v>
      </c>
      <c r="Q18" s="112">
        <f t="shared" ca="1" si="0"/>
        <v>12</v>
      </c>
      <c r="R18" s="310">
        <f t="shared" ca="1" si="0"/>
        <v>3612718</v>
      </c>
      <c r="S18" s="112">
        <f t="shared" ca="1" si="0"/>
        <v>12</v>
      </c>
      <c r="T18" s="310">
        <f t="shared" ca="1" si="0"/>
        <v>1875327</v>
      </c>
      <c r="U18" s="112">
        <f t="shared" ca="1" si="0"/>
        <v>12</v>
      </c>
      <c r="V18" s="310">
        <f t="shared" ca="1" si="0"/>
        <v>6052640</v>
      </c>
      <c r="W18" s="112">
        <f t="shared" ca="1" si="0"/>
        <v>12</v>
      </c>
      <c r="X18" s="310">
        <f t="shared" ca="1" si="0"/>
        <v>31157544</v>
      </c>
      <c r="Y18" s="112">
        <f t="shared" ca="1" si="0"/>
        <v>12</v>
      </c>
      <c r="Z18" s="310">
        <f t="shared" ca="1" si="0"/>
        <v>11312424</v>
      </c>
      <c r="AA18" s="112">
        <f t="shared" ca="1" si="0"/>
        <v>12</v>
      </c>
      <c r="AB18" s="310">
        <f t="shared" ca="1" si="0"/>
        <v>17764168</v>
      </c>
      <c r="AC18" s="112">
        <f t="shared" ca="1" si="0"/>
        <v>12</v>
      </c>
      <c r="AD18" s="310">
        <f t="shared" ca="1" si="0"/>
        <v>2770932</v>
      </c>
      <c r="AE18" s="112">
        <f t="shared" ca="1" si="0"/>
        <v>12</v>
      </c>
      <c r="AF18" s="310">
        <f t="shared" ca="1" si="0"/>
        <v>10443872</v>
      </c>
      <c r="AG18" s="112">
        <f t="shared" ca="1" si="0"/>
        <v>12</v>
      </c>
      <c r="AH18" s="310">
        <f t="shared" ca="1" si="0"/>
        <v>2883625</v>
      </c>
      <c r="AI18" s="112">
        <f t="shared" ca="1" si="0"/>
        <v>12</v>
      </c>
      <c r="AJ18" s="310">
        <f t="shared" ca="1" si="0"/>
        <v>8195440</v>
      </c>
      <c r="AK18" s="112">
        <f t="shared" ca="1" si="0"/>
        <v>12</v>
      </c>
      <c r="AL18" s="310">
        <f t="shared" ca="1" si="0"/>
        <v>24456639</v>
      </c>
      <c r="AM18" s="112">
        <f t="shared" ca="1" si="0"/>
        <v>12</v>
      </c>
      <c r="AN18" s="310">
        <f t="shared" ca="1" si="0"/>
        <v>27244458</v>
      </c>
      <c r="AO18" s="112">
        <f t="shared" ca="1" si="0"/>
        <v>7.8789999999999996</v>
      </c>
      <c r="AP18" s="310">
        <f t="shared" ca="1" si="0"/>
        <v>32390876</v>
      </c>
      <c r="AQ18" s="112">
        <f t="shared" ca="1" si="0"/>
        <v>12</v>
      </c>
      <c r="AR18" s="310">
        <f t="shared" ca="1" si="0"/>
        <v>5004639</v>
      </c>
      <c r="AS18" s="112">
        <f t="shared" ca="1" si="0"/>
        <v>12</v>
      </c>
      <c r="AT18" s="310">
        <f t="shared" ca="1" si="0"/>
        <v>1957781</v>
      </c>
      <c r="AU18" s="79">
        <f ca="1">SUM(AU4:AU17)</f>
        <v>11.989000000000001</v>
      </c>
      <c r="AV18" s="97">
        <f ca="1">SUM(AV4:AV17)</f>
        <v>2068427</v>
      </c>
    </row>
    <row r="19" spans="2:48" ht="5.25" customHeight="1" thickBot="1">
      <c r="B19" s="88"/>
      <c r="C19" s="103"/>
      <c r="D19" s="311"/>
      <c r="E19" s="113"/>
      <c r="F19" s="311"/>
      <c r="G19" s="113"/>
      <c r="H19" s="311"/>
      <c r="I19" s="113"/>
      <c r="J19" s="311"/>
      <c r="K19" s="113"/>
      <c r="L19" s="311"/>
      <c r="M19" s="113"/>
      <c r="N19" s="311"/>
      <c r="O19" s="113"/>
      <c r="P19" s="311"/>
      <c r="Q19" s="113"/>
      <c r="R19" s="311"/>
      <c r="S19" s="113"/>
      <c r="T19" s="311"/>
      <c r="U19" s="113"/>
      <c r="V19" s="311"/>
      <c r="W19" s="113"/>
      <c r="X19" s="311"/>
      <c r="Y19" s="113"/>
      <c r="Z19" s="311"/>
      <c r="AA19" s="113"/>
      <c r="AB19" s="311"/>
      <c r="AC19" s="113"/>
      <c r="AD19" s="311"/>
      <c r="AE19" s="113"/>
      <c r="AF19" s="311"/>
      <c r="AG19" s="113"/>
      <c r="AH19" s="311"/>
      <c r="AI19" s="113"/>
      <c r="AJ19" s="311"/>
      <c r="AK19" s="113"/>
      <c r="AL19" s="311"/>
      <c r="AM19" s="113"/>
      <c r="AN19" s="311"/>
      <c r="AO19" s="113"/>
      <c r="AP19" s="311"/>
      <c r="AQ19" s="113"/>
      <c r="AR19" s="311"/>
      <c r="AS19" s="113"/>
      <c r="AT19" s="311"/>
      <c r="AU19" s="80"/>
      <c r="AV19" s="99"/>
    </row>
    <row r="20" spans="2:48">
      <c r="B20" s="84" t="s">
        <v>179</v>
      </c>
      <c r="C20" s="102">
        <f ca="1">INDIRECT("'"&amp;C$1&amp;"'!D29",TRUE)</f>
        <v>0</v>
      </c>
      <c r="D20" s="310">
        <f ca="1">INDIRECT("'"&amp;C$1&amp;"'!E29",TRUE)</f>
        <v>0</v>
      </c>
      <c r="E20" s="112">
        <f ca="1">INDIRECT("'"&amp;E$1&amp;"'!D29",TRUE)</f>
        <v>0</v>
      </c>
      <c r="F20" s="310">
        <f ca="1">INDIRECT("'"&amp;E$1&amp;"'!E29",TRUE)</f>
        <v>0</v>
      </c>
      <c r="G20" s="112">
        <f ca="1">INDIRECT("'"&amp;G$1&amp;"'!D29",TRUE)</f>
        <v>0</v>
      </c>
      <c r="H20" s="310">
        <f ca="1">INDIRECT("'"&amp;G$1&amp;"'!E29",TRUE)</f>
        <v>0</v>
      </c>
      <c r="I20" s="112">
        <f ca="1">INDIRECT("'"&amp;I$1&amp;"'!D29",TRUE)</f>
        <v>0</v>
      </c>
      <c r="J20" s="310">
        <f ca="1">INDIRECT("'"&amp;I$1&amp;"'!E29",TRUE)</f>
        <v>0</v>
      </c>
      <c r="K20" s="112">
        <f ca="1">INDIRECT("'"&amp;K$1&amp;"'!D29",TRUE)</f>
        <v>0</v>
      </c>
      <c r="L20" s="310">
        <f ca="1">INDIRECT("'"&amp;K$1&amp;"'!E29",TRUE)</f>
        <v>0</v>
      </c>
      <c r="M20" s="112">
        <f ca="1">INDIRECT("'"&amp;M$1&amp;"'!D29",TRUE)</f>
        <v>0</v>
      </c>
      <c r="N20" s="310">
        <f ca="1">INDIRECT("'"&amp;M$1&amp;"'!E29",TRUE)</f>
        <v>0</v>
      </c>
      <c r="O20" s="112">
        <f ca="1">INDIRECT("'"&amp;O$1&amp;"'!D29",TRUE)</f>
        <v>0</v>
      </c>
      <c r="P20" s="310">
        <f ca="1">INDIRECT("'"&amp;O$1&amp;"'!E29",TRUE)</f>
        <v>0</v>
      </c>
      <c r="Q20" s="112">
        <f ca="1">INDIRECT("'"&amp;Q$1&amp;"'!D29",TRUE)</f>
        <v>0</v>
      </c>
      <c r="R20" s="310">
        <f ca="1">INDIRECT("'"&amp;Q$1&amp;"'!E29",TRUE)</f>
        <v>0</v>
      </c>
      <c r="S20" s="112">
        <f ca="1">INDIRECT("'"&amp;S$1&amp;"'!D29",TRUE)</f>
        <v>0</v>
      </c>
      <c r="T20" s="310">
        <f ca="1">INDIRECT("'"&amp;S$1&amp;"'!E29",TRUE)</f>
        <v>0</v>
      </c>
      <c r="U20" s="112">
        <f ca="1">INDIRECT("'"&amp;U$1&amp;"'!D29",TRUE)</f>
        <v>0</v>
      </c>
      <c r="V20" s="310">
        <f ca="1">INDIRECT("'"&amp;U$1&amp;"'!E29",TRUE)</f>
        <v>0</v>
      </c>
      <c r="W20" s="112">
        <f ca="1">INDIRECT("'"&amp;W$1&amp;"'!D29",TRUE)</f>
        <v>0</v>
      </c>
      <c r="X20" s="310">
        <f ca="1">INDIRECT("'"&amp;W$1&amp;"'!E29",TRUE)</f>
        <v>0</v>
      </c>
      <c r="Y20" s="112">
        <f ca="1">INDIRECT("'"&amp;Y$1&amp;"'!D29",TRUE)</f>
        <v>0</v>
      </c>
      <c r="Z20" s="310">
        <f ca="1">INDIRECT("'"&amp;Y$1&amp;"'!E29",TRUE)</f>
        <v>0</v>
      </c>
      <c r="AA20" s="112">
        <f ca="1">INDIRECT("'"&amp;AA$1&amp;"'!D29",TRUE)</f>
        <v>0</v>
      </c>
      <c r="AB20" s="310">
        <f ca="1">INDIRECT("'"&amp;AA$1&amp;"'!E29",TRUE)</f>
        <v>0</v>
      </c>
      <c r="AC20" s="112">
        <f ca="1">INDIRECT("'"&amp;AC$1&amp;"'!D29",TRUE)</f>
        <v>0</v>
      </c>
      <c r="AD20" s="310">
        <f ca="1">INDIRECT("'"&amp;AC$1&amp;"'!E29",TRUE)</f>
        <v>0</v>
      </c>
      <c r="AE20" s="112">
        <f ca="1">INDIRECT("'"&amp;AE$1&amp;"'!D29",TRUE)</f>
        <v>0</v>
      </c>
      <c r="AF20" s="310">
        <f ca="1">INDIRECT("'"&amp;AE$1&amp;"'!E29",TRUE)</f>
        <v>0</v>
      </c>
      <c r="AG20" s="112">
        <f ca="1">INDIRECT("'"&amp;AG$1&amp;"'!D29",TRUE)</f>
        <v>0</v>
      </c>
      <c r="AH20" s="310">
        <f ca="1">INDIRECT("'"&amp;AG$1&amp;"'!E29",TRUE)</f>
        <v>0</v>
      </c>
      <c r="AI20" s="112">
        <f ca="1">INDIRECT("'"&amp;AI$1&amp;"'!D29",TRUE)</f>
        <v>0</v>
      </c>
      <c r="AJ20" s="310">
        <f ca="1">INDIRECT("'"&amp;AI$1&amp;"'!E29",TRUE)</f>
        <v>0</v>
      </c>
      <c r="AK20" s="112">
        <f ca="1">INDIRECT("'"&amp;AK$1&amp;"'!D29",TRUE)</f>
        <v>0</v>
      </c>
      <c r="AL20" s="310">
        <f ca="1">INDIRECT("'"&amp;AK$1&amp;"'!E29",TRUE)</f>
        <v>0</v>
      </c>
      <c r="AM20" s="112">
        <f ca="1">INDIRECT("'"&amp;AM$1&amp;"'!D29",TRUE)</f>
        <v>0</v>
      </c>
      <c r="AN20" s="310">
        <f ca="1">INDIRECT("'"&amp;AM$1&amp;"'!E29",TRUE)</f>
        <v>0</v>
      </c>
      <c r="AO20" s="112">
        <f ca="1">INDIRECT("'"&amp;AO$1&amp;"'!D29",TRUE)</f>
        <v>0</v>
      </c>
      <c r="AP20" s="310">
        <f ca="1">INDIRECT("'"&amp;AO$1&amp;"'!E29",TRUE)</f>
        <v>0</v>
      </c>
      <c r="AQ20" s="112">
        <f ca="1">INDIRECT("'"&amp;AQ$1&amp;"'!D29",TRUE)</f>
        <v>0</v>
      </c>
      <c r="AR20" s="310">
        <f ca="1">INDIRECT("'"&amp;AQ$1&amp;"'!E29",TRUE)</f>
        <v>0</v>
      </c>
      <c r="AS20" s="112">
        <f ca="1">INDIRECT("'"&amp;AS$1&amp;"'!D29",TRUE)</f>
        <v>0</v>
      </c>
      <c r="AT20" s="310">
        <f ca="1">INDIRECT("'"&amp;AS$1&amp;"'!E29",TRUE)</f>
        <v>0</v>
      </c>
      <c r="AU20" s="79">
        <f ca="1">INDIRECT("'"&amp;AU$1&amp;"'!D29",TRUE)</f>
        <v>0</v>
      </c>
      <c r="AV20" s="97">
        <f ca="1">INDIRECT("'"&amp;AU$1&amp;"'!E29",TRUE)</f>
        <v>0</v>
      </c>
    </row>
    <row r="21" spans="2:48" ht="5.25" customHeight="1" thickBot="1">
      <c r="C21" s="102"/>
      <c r="D21" s="310"/>
      <c r="E21" s="112"/>
      <c r="F21" s="310"/>
      <c r="G21" s="112"/>
      <c r="H21" s="310"/>
      <c r="I21" s="112"/>
      <c r="J21" s="310"/>
      <c r="K21" s="112"/>
      <c r="L21" s="310"/>
      <c r="M21" s="112"/>
      <c r="N21" s="310"/>
      <c r="O21" s="112"/>
      <c r="P21" s="310"/>
      <c r="Q21" s="112"/>
      <c r="R21" s="310"/>
      <c r="S21" s="112"/>
      <c r="T21" s="310"/>
      <c r="U21" s="112"/>
      <c r="V21" s="310"/>
      <c r="W21" s="112"/>
      <c r="X21" s="310"/>
      <c r="Y21" s="112"/>
      <c r="Z21" s="310"/>
      <c r="AA21" s="112"/>
      <c r="AB21" s="310"/>
      <c r="AC21" s="112"/>
      <c r="AD21" s="310"/>
      <c r="AE21" s="112"/>
      <c r="AF21" s="310"/>
      <c r="AG21" s="112"/>
      <c r="AH21" s="310"/>
      <c r="AI21" s="112"/>
      <c r="AJ21" s="310"/>
      <c r="AK21" s="112"/>
      <c r="AL21" s="310"/>
      <c r="AM21" s="112"/>
      <c r="AN21" s="310"/>
      <c r="AO21" s="112"/>
      <c r="AP21" s="310"/>
      <c r="AQ21" s="112"/>
      <c r="AR21" s="310"/>
      <c r="AS21" s="112"/>
      <c r="AT21" s="310"/>
      <c r="AU21" s="79"/>
      <c r="AV21" s="97"/>
    </row>
    <row r="22" spans="2:48" ht="16.5" thickBot="1">
      <c r="B22" s="89" t="s">
        <v>130</v>
      </c>
      <c r="C22" s="104">
        <f t="shared" ref="C22:AT22" ca="1" si="1">C18+C20</f>
        <v>12</v>
      </c>
      <c r="D22" s="312">
        <f t="shared" ca="1" si="1"/>
        <v>8923006</v>
      </c>
      <c r="E22" s="114">
        <f t="shared" ca="1" si="1"/>
        <v>12</v>
      </c>
      <c r="F22" s="312">
        <f t="shared" ca="1" si="1"/>
        <v>3059408</v>
      </c>
      <c r="G22" s="114">
        <f t="shared" ca="1" si="1"/>
        <v>10.45</v>
      </c>
      <c r="H22" s="312">
        <f t="shared" ca="1" si="1"/>
        <v>51116495</v>
      </c>
      <c r="I22" s="114">
        <f t="shared" ca="1" si="1"/>
        <v>12</v>
      </c>
      <c r="J22" s="312">
        <f t="shared" ca="1" si="1"/>
        <v>9920594</v>
      </c>
      <c r="K22" s="114">
        <f t="shared" ca="1" si="1"/>
        <v>12</v>
      </c>
      <c r="L22" s="312">
        <f t="shared" ca="1" si="1"/>
        <v>43306590</v>
      </c>
      <c r="M22" s="114">
        <f t="shared" ca="1" si="1"/>
        <v>12</v>
      </c>
      <c r="N22" s="312">
        <f t="shared" ca="1" si="1"/>
        <v>3513565</v>
      </c>
      <c r="O22" s="114">
        <f t="shared" ca="1" si="1"/>
        <v>12</v>
      </c>
      <c r="P22" s="312">
        <f t="shared" ca="1" si="1"/>
        <v>8757724</v>
      </c>
      <c r="Q22" s="114">
        <f t="shared" ca="1" si="1"/>
        <v>12</v>
      </c>
      <c r="R22" s="312">
        <f t="shared" ca="1" si="1"/>
        <v>3612718</v>
      </c>
      <c r="S22" s="114">
        <f t="shared" ca="1" si="1"/>
        <v>12</v>
      </c>
      <c r="T22" s="312">
        <f t="shared" ca="1" si="1"/>
        <v>1875327</v>
      </c>
      <c r="U22" s="114">
        <f t="shared" ca="1" si="1"/>
        <v>12</v>
      </c>
      <c r="V22" s="312">
        <f t="shared" ca="1" si="1"/>
        <v>6052640</v>
      </c>
      <c r="W22" s="114">
        <f t="shared" ca="1" si="1"/>
        <v>12</v>
      </c>
      <c r="X22" s="312">
        <f t="shared" ca="1" si="1"/>
        <v>31157544</v>
      </c>
      <c r="Y22" s="114">
        <f t="shared" ca="1" si="1"/>
        <v>12</v>
      </c>
      <c r="Z22" s="312">
        <f t="shared" ca="1" si="1"/>
        <v>11312424</v>
      </c>
      <c r="AA22" s="114">
        <f t="shared" ca="1" si="1"/>
        <v>12</v>
      </c>
      <c r="AB22" s="312">
        <f t="shared" ca="1" si="1"/>
        <v>17764168</v>
      </c>
      <c r="AC22" s="114">
        <f t="shared" ca="1" si="1"/>
        <v>12</v>
      </c>
      <c r="AD22" s="312">
        <f t="shared" ca="1" si="1"/>
        <v>2770932</v>
      </c>
      <c r="AE22" s="114">
        <f t="shared" ca="1" si="1"/>
        <v>12</v>
      </c>
      <c r="AF22" s="312">
        <f t="shared" ca="1" si="1"/>
        <v>10443872</v>
      </c>
      <c r="AG22" s="114">
        <f t="shared" ca="1" si="1"/>
        <v>12</v>
      </c>
      <c r="AH22" s="312">
        <f t="shared" ca="1" si="1"/>
        <v>2883625</v>
      </c>
      <c r="AI22" s="114">
        <f t="shared" ca="1" si="1"/>
        <v>12</v>
      </c>
      <c r="AJ22" s="312">
        <f t="shared" ca="1" si="1"/>
        <v>8195440</v>
      </c>
      <c r="AK22" s="114">
        <f t="shared" ca="1" si="1"/>
        <v>12</v>
      </c>
      <c r="AL22" s="312">
        <f t="shared" ca="1" si="1"/>
        <v>24456639</v>
      </c>
      <c r="AM22" s="114">
        <f t="shared" ca="1" si="1"/>
        <v>12</v>
      </c>
      <c r="AN22" s="312">
        <f t="shared" ca="1" si="1"/>
        <v>27244458</v>
      </c>
      <c r="AO22" s="114">
        <f t="shared" ca="1" si="1"/>
        <v>7.8789999999999996</v>
      </c>
      <c r="AP22" s="312">
        <f t="shared" ca="1" si="1"/>
        <v>32390876</v>
      </c>
      <c r="AQ22" s="114">
        <f t="shared" ca="1" si="1"/>
        <v>12</v>
      </c>
      <c r="AR22" s="312">
        <f t="shared" ca="1" si="1"/>
        <v>5004639</v>
      </c>
      <c r="AS22" s="114">
        <f t="shared" ca="1" si="1"/>
        <v>12</v>
      </c>
      <c r="AT22" s="312">
        <f t="shared" ca="1" si="1"/>
        <v>1957781</v>
      </c>
      <c r="AU22" s="81">
        <f ca="1">AU18+AU20</f>
        <v>11.989000000000001</v>
      </c>
      <c r="AV22" s="98">
        <f ca="1">AV18+AV20</f>
        <v>2068427</v>
      </c>
    </row>
    <row r="23" spans="2:48" ht="5.25" customHeight="1">
      <c r="C23" s="102"/>
      <c r="D23" s="310"/>
      <c r="E23" s="112"/>
      <c r="F23" s="310"/>
      <c r="G23" s="112"/>
      <c r="H23" s="310"/>
      <c r="I23" s="112"/>
      <c r="J23" s="310"/>
      <c r="K23" s="112"/>
      <c r="L23" s="310"/>
      <c r="M23" s="112"/>
      <c r="N23" s="310"/>
      <c r="O23" s="112"/>
      <c r="P23" s="310"/>
      <c r="Q23" s="112"/>
      <c r="R23" s="310"/>
      <c r="S23" s="112"/>
      <c r="T23" s="310"/>
      <c r="U23" s="112"/>
      <c r="V23" s="310"/>
      <c r="W23" s="112"/>
      <c r="X23" s="310"/>
      <c r="Y23" s="112"/>
      <c r="Z23" s="310"/>
      <c r="AA23" s="112"/>
      <c r="AB23" s="310"/>
      <c r="AC23" s="112"/>
      <c r="AD23" s="310"/>
      <c r="AE23" s="112"/>
      <c r="AF23" s="310"/>
      <c r="AG23" s="112"/>
      <c r="AH23" s="310"/>
      <c r="AI23" s="112"/>
      <c r="AJ23" s="310"/>
      <c r="AK23" s="112"/>
      <c r="AL23" s="310"/>
      <c r="AM23" s="112"/>
      <c r="AN23" s="310"/>
      <c r="AO23" s="112"/>
      <c r="AP23" s="310"/>
      <c r="AQ23" s="112"/>
      <c r="AR23" s="310"/>
      <c r="AS23" s="112"/>
      <c r="AT23" s="310"/>
      <c r="AU23" s="79"/>
      <c r="AV23" s="97"/>
    </row>
    <row r="24" spans="2:48" ht="5.25" customHeight="1">
      <c r="C24" s="102"/>
      <c r="D24" s="310"/>
      <c r="E24" s="112"/>
      <c r="F24" s="310"/>
      <c r="G24" s="112"/>
      <c r="H24" s="310"/>
      <c r="I24" s="112"/>
      <c r="J24" s="310"/>
      <c r="K24" s="112"/>
      <c r="L24" s="310"/>
      <c r="M24" s="112"/>
      <c r="N24" s="310"/>
      <c r="O24" s="112"/>
      <c r="P24" s="310"/>
      <c r="Q24" s="112"/>
      <c r="R24" s="310"/>
      <c r="S24" s="112"/>
      <c r="T24" s="310"/>
      <c r="U24" s="112"/>
      <c r="V24" s="310"/>
      <c r="W24" s="112"/>
      <c r="X24" s="310"/>
      <c r="Y24" s="112"/>
      <c r="Z24" s="310"/>
      <c r="AA24" s="112"/>
      <c r="AB24" s="310"/>
      <c r="AC24" s="112"/>
      <c r="AD24" s="310"/>
      <c r="AE24" s="112"/>
      <c r="AF24" s="310"/>
      <c r="AG24" s="112"/>
      <c r="AH24" s="310"/>
      <c r="AI24" s="112"/>
      <c r="AJ24" s="310"/>
      <c r="AK24" s="112"/>
      <c r="AL24" s="310"/>
      <c r="AM24" s="112"/>
      <c r="AN24" s="310"/>
      <c r="AO24" s="112"/>
      <c r="AP24" s="310"/>
      <c r="AQ24" s="112"/>
      <c r="AR24" s="310"/>
      <c r="AS24" s="112"/>
      <c r="AT24" s="310"/>
      <c r="AU24" s="79"/>
      <c r="AV24" s="97"/>
    </row>
    <row r="25" spans="2:48" ht="5.25" customHeight="1">
      <c r="B25" s="83"/>
      <c r="C25" s="105"/>
      <c r="D25" s="313"/>
      <c r="E25" s="115"/>
      <c r="F25" s="313"/>
      <c r="G25" s="115"/>
      <c r="H25" s="313"/>
      <c r="I25" s="115"/>
      <c r="J25" s="313"/>
      <c r="K25" s="115"/>
      <c r="L25" s="313"/>
      <c r="M25" s="115"/>
      <c r="N25" s="313"/>
      <c r="O25" s="115"/>
      <c r="P25" s="313"/>
      <c r="Q25" s="115"/>
      <c r="R25" s="313"/>
      <c r="S25" s="115"/>
      <c r="T25" s="313"/>
      <c r="U25" s="115"/>
      <c r="V25" s="313"/>
      <c r="W25" s="115"/>
      <c r="X25" s="313"/>
      <c r="Y25" s="115"/>
      <c r="Z25" s="313"/>
      <c r="AA25" s="115"/>
      <c r="AB25" s="313"/>
      <c r="AC25" s="115"/>
      <c r="AD25" s="313"/>
      <c r="AE25" s="115"/>
      <c r="AF25" s="313"/>
      <c r="AG25" s="115"/>
      <c r="AH25" s="313"/>
      <c r="AI25" s="115"/>
      <c r="AJ25" s="313"/>
      <c r="AK25" s="115"/>
      <c r="AL25" s="313"/>
      <c r="AM25" s="115"/>
      <c r="AN25" s="313"/>
      <c r="AO25" s="115"/>
      <c r="AP25" s="313"/>
      <c r="AQ25" s="115"/>
      <c r="AR25" s="313"/>
      <c r="AS25" s="115"/>
      <c r="AT25" s="313"/>
      <c r="AU25" s="123"/>
      <c r="AV25" s="319"/>
    </row>
    <row r="26" spans="2:48">
      <c r="B26" s="85" t="s">
        <v>123</v>
      </c>
      <c r="C26" s="101"/>
      <c r="D26" s="309"/>
      <c r="E26" s="111"/>
      <c r="F26" s="309"/>
      <c r="G26" s="111"/>
      <c r="H26" s="309"/>
      <c r="I26" s="111"/>
      <c r="J26" s="309"/>
      <c r="K26" s="111"/>
      <c r="L26" s="309"/>
      <c r="M26" s="111"/>
      <c r="N26" s="309"/>
      <c r="O26" s="111"/>
      <c r="P26" s="309"/>
      <c r="Q26" s="111"/>
      <c r="R26" s="309"/>
      <c r="S26" s="111"/>
      <c r="T26" s="309"/>
      <c r="U26" s="111"/>
      <c r="V26" s="309"/>
      <c r="W26" s="111"/>
      <c r="X26" s="309"/>
      <c r="Y26" s="111"/>
      <c r="Z26" s="309"/>
      <c r="AA26" s="111"/>
      <c r="AB26" s="309"/>
      <c r="AC26" s="111"/>
      <c r="AD26" s="309"/>
      <c r="AE26" s="111"/>
      <c r="AF26" s="309"/>
      <c r="AG26" s="111"/>
      <c r="AH26" s="309"/>
      <c r="AI26" s="111"/>
      <c r="AJ26" s="309"/>
      <c r="AK26" s="111"/>
      <c r="AL26" s="309"/>
      <c r="AM26" s="111"/>
      <c r="AN26" s="309"/>
      <c r="AO26" s="111"/>
      <c r="AP26" s="309"/>
      <c r="AQ26" s="111"/>
      <c r="AR26" s="309"/>
      <c r="AS26" s="111"/>
      <c r="AT26" s="309"/>
      <c r="AU26" s="122"/>
      <c r="AV26" s="318"/>
    </row>
    <row r="27" spans="2:48">
      <c r="B27" s="84" t="s">
        <v>124</v>
      </c>
      <c r="C27" s="102"/>
      <c r="D27" s="310">
        <f>'Albany Taxes'!E230</f>
        <v>3039358</v>
      </c>
      <c r="E27" s="112"/>
      <c r="F27" s="310">
        <f>'Big Horn Taxes'!E230</f>
        <v>456403</v>
      </c>
      <c r="G27" s="112"/>
      <c r="H27" s="310">
        <f>'Campbell Taxes'!E230</f>
        <v>3321025</v>
      </c>
      <c r="I27" s="112"/>
      <c r="J27" s="310">
        <f>'STATE TAX DETAIL'!U9</f>
        <v>1805453</v>
      </c>
      <c r="K27" s="112"/>
      <c r="L27" s="310">
        <f>'Converse Taxes'!E230</f>
        <v>750450</v>
      </c>
      <c r="M27" s="112"/>
      <c r="N27" s="310">
        <f>'Crook Taxes'!E230</f>
        <v>324325</v>
      </c>
      <c r="O27" s="112"/>
      <c r="P27" s="310">
        <f>'Fremont Taxes'!E230</f>
        <v>1518093</v>
      </c>
      <c r="Q27" s="112"/>
      <c r="R27" s="310">
        <f>'Goshen Taxes'!E230</f>
        <v>450256</v>
      </c>
      <c r="S27" s="112"/>
      <c r="T27" s="310">
        <f>'Hot Springs Taxes'!E230</f>
        <v>214154</v>
      </c>
      <c r="U27" s="112"/>
      <c r="V27" s="310">
        <f>'Johnson Taxes'!E230</f>
        <v>502396</v>
      </c>
      <c r="W27" s="112"/>
      <c r="X27" s="310">
        <f>'Laramie Taxes'!E230</f>
        <v>10369780</v>
      </c>
      <c r="Y27" s="112"/>
      <c r="Z27" s="310">
        <f>'Lincoln Taxes'!E230</f>
        <v>1424229</v>
      </c>
      <c r="AA27" s="112"/>
      <c r="AB27" s="310">
        <f>'Natrona Taxes'!E230</f>
        <v>6635720</v>
      </c>
      <c r="AC27" s="112"/>
      <c r="AD27" s="310">
        <f>'Niobrara Taxes'!E230</f>
        <v>100924</v>
      </c>
      <c r="AE27" s="112"/>
      <c r="AF27" s="310">
        <f>'Park Taxes'!E230</f>
        <v>1371232</v>
      </c>
      <c r="AG27" s="112"/>
      <c r="AH27" s="310">
        <f>'Platte Taxes'!E230</f>
        <v>418431</v>
      </c>
      <c r="AI27" s="112"/>
      <c r="AJ27" s="310">
        <f>'Sheridan Taxes'!E230</f>
        <v>2830623</v>
      </c>
      <c r="AK27" s="112"/>
      <c r="AL27" s="310">
        <f>'Sublette Taxes'!E230</f>
        <v>433931</v>
      </c>
      <c r="AM27" s="112"/>
      <c r="AN27" s="310">
        <f>'Sweetwater Taxes'!E230</f>
        <v>3121068</v>
      </c>
      <c r="AO27" s="112"/>
      <c r="AP27" s="310">
        <f>'Teton Taxes'!E230</f>
        <v>487148</v>
      </c>
      <c r="AQ27" s="112"/>
      <c r="AR27" s="310">
        <f>'Uinta Taxes'!E230</f>
        <v>1279898</v>
      </c>
      <c r="AS27" s="112"/>
      <c r="AT27" s="310">
        <f>'Washakie Taxes'!E230</f>
        <v>320086</v>
      </c>
      <c r="AU27" s="79"/>
      <c r="AV27" s="97">
        <f>'Weston Taxes'!E230</f>
        <v>289822</v>
      </c>
    </row>
    <row r="28" spans="2:48" ht="16.5" thickBot="1">
      <c r="B28" s="88" t="s">
        <v>115</v>
      </c>
      <c r="C28" s="103"/>
      <c r="D28" s="311">
        <f>'Albany Taxes'!E231</f>
        <v>0</v>
      </c>
      <c r="E28" s="113"/>
      <c r="F28" s="311">
        <f>'Big Horn Taxes'!E231</f>
        <v>0</v>
      </c>
      <c r="G28" s="113"/>
      <c r="H28" s="311">
        <f>'Campbell Taxes'!E231</f>
        <v>0</v>
      </c>
      <c r="I28" s="113"/>
      <c r="J28" s="311">
        <f>'STATE TAX DETAIL'!V9</f>
        <v>0</v>
      </c>
      <c r="K28" s="113"/>
      <c r="L28" s="311">
        <f ca="1">INDIRECT("'"&amp;K$1&amp;"'!E225",TRUE)</f>
        <v>0</v>
      </c>
      <c r="M28" s="113"/>
      <c r="N28" s="311">
        <f>'Crook Taxes'!E231</f>
        <v>0</v>
      </c>
      <c r="O28" s="113"/>
      <c r="P28" s="311">
        <f>'Fremont Taxes'!E231</f>
        <v>0</v>
      </c>
      <c r="Q28" s="113"/>
      <c r="R28" s="311">
        <f>'Goshen Taxes'!E231</f>
        <v>0</v>
      </c>
      <c r="S28" s="113"/>
      <c r="T28" s="311">
        <f>'Hot Springs Taxes'!E231</f>
        <v>0</v>
      </c>
      <c r="U28" s="113"/>
      <c r="V28" s="311">
        <f>'Johnson Taxes'!E231</f>
        <v>0</v>
      </c>
      <c r="W28" s="113"/>
      <c r="X28" s="311">
        <f>'Laramie Taxes'!E231</f>
        <v>0</v>
      </c>
      <c r="Y28" s="113"/>
      <c r="Z28" s="311">
        <f>'Lincoln Taxes'!E231</f>
        <v>0</v>
      </c>
      <c r="AA28" s="113"/>
      <c r="AB28" s="311">
        <f ca="1">INDIRECT("'"&amp;AA$1&amp;"'!E225",TRUE)</f>
        <v>0</v>
      </c>
      <c r="AC28" s="113"/>
      <c r="AD28" s="311">
        <f>'Niobrara Taxes'!E231</f>
        <v>0</v>
      </c>
      <c r="AE28" s="113"/>
      <c r="AF28" s="311">
        <f>'Park Taxes'!E231</f>
        <v>0</v>
      </c>
      <c r="AG28" s="113"/>
      <c r="AH28" s="311">
        <f ca="1">INDIRECT("'"&amp;AG$1&amp;"'!E225",TRUE)</f>
        <v>0</v>
      </c>
      <c r="AI28" s="113"/>
      <c r="AJ28" s="311">
        <f>'Sheridan Taxes'!E231</f>
        <v>0</v>
      </c>
      <c r="AK28" s="113"/>
      <c r="AL28" s="311">
        <f>'Sublette Taxes'!E231</f>
        <v>0</v>
      </c>
      <c r="AM28" s="113"/>
      <c r="AN28" s="311">
        <f>'Sweetwater Taxes'!E231</f>
        <v>0</v>
      </c>
      <c r="AO28" s="113"/>
      <c r="AP28" s="311">
        <f ca="1">INDIRECT("'"&amp;AO$1&amp;"'!E225",TRUE)</f>
        <v>0</v>
      </c>
      <c r="AQ28" s="113"/>
      <c r="AR28" s="311">
        <f>'Uinta Taxes'!E231</f>
        <v>0</v>
      </c>
      <c r="AS28" s="113"/>
      <c r="AT28" s="311">
        <f>'Washakie Taxes'!E231</f>
        <v>0</v>
      </c>
      <c r="AU28" s="80"/>
      <c r="AV28" s="99">
        <f>'Weston Taxes'!E231</f>
        <v>0</v>
      </c>
    </row>
    <row r="29" spans="2:48" ht="16.5" thickBot="1">
      <c r="B29" s="89" t="s">
        <v>133</v>
      </c>
      <c r="C29" s="104"/>
      <c r="D29" s="312">
        <f>'Albany Taxes'!E232</f>
        <v>3039358</v>
      </c>
      <c r="E29" s="114"/>
      <c r="F29" s="312">
        <f>F27+F28</f>
        <v>456403</v>
      </c>
      <c r="G29" s="114"/>
      <c r="H29" s="312">
        <f>H27+H28</f>
        <v>3321025</v>
      </c>
      <c r="I29" s="114"/>
      <c r="J29" s="312">
        <f>J27+J28</f>
        <v>1805453</v>
      </c>
      <c r="K29" s="114"/>
      <c r="L29" s="312">
        <f ca="1">L27+L28</f>
        <v>750450</v>
      </c>
      <c r="M29" s="114"/>
      <c r="N29" s="312">
        <f>N27+N28</f>
        <v>324325</v>
      </c>
      <c r="O29" s="114"/>
      <c r="P29" s="312">
        <f>P27+P28</f>
        <v>1518093</v>
      </c>
      <c r="Q29" s="114"/>
      <c r="R29" s="312">
        <f>R27+R28</f>
        <v>450256</v>
      </c>
      <c r="S29" s="114"/>
      <c r="T29" s="312">
        <f>T27+T28</f>
        <v>214154</v>
      </c>
      <c r="U29" s="114"/>
      <c r="V29" s="312">
        <f>V27+V28</f>
        <v>502396</v>
      </c>
      <c r="W29" s="114"/>
      <c r="X29" s="312">
        <f>X27+X28</f>
        <v>10369780</v>
      </c>
      <c r="Y29" s="114"/>
      <c r="Z29" s="312">
        <f>Z27+Z28</f>
        <v>1424229</v>
      </c>
      <c r="AA29" s="114"/>
      <c r="AB29" s="312">
        <f ca="1">AB27+AB28</f>
        <v>6635720</v>
      </c>
      <c r="AC29" s="114"/>
      <c r="AD29" s="312">
        <f>AD27+AD28</f>
        <v>100924</v>
      </c>
      <c r="AE29" s="114"/>
      <c r="AF29" s="312">
        <f>AF27+AF28</f>
        <v>1371232</v>
      </c>
      <c r="AG29" s="114"/>
      <c r="AH29" s="312">
        <f ca="1">AH27+AH28</f>
        <v>418431</v>
      </c>
      <c r="AI29" s="114"/>
      <c r="AJ29" s="312">
        <f>AJ27+AJ28</f>
        <v>2830623</v>
      </c>
      <c r="AK29" s="114"/>
      <c r="AL29" s="312">
        <f>AL27+AL28</f>
        <v>433931</v>
      </c>
      <c r="AM29" s="114"/>
      <c r="AN29" s="312">
        <f>AN27+AN28</f>
        <v>3121068</v>
      </c>
      <c r="AO29" s="114"/>
      <c r="AP29" s="312">
        <f ca="1">AP27+AP28</f>
        <v>487148</v>
      </c>
      <c r="AQ29" s="114"/>
      <c r="AR29" s="312">
        <f>AR27+AR28</f>
        <v>1279898</v>
      </c>
      <c r="AS29" s="114"/>
      <c r="AT29" s="312">
        <f>AT27+AT28</f>
        <v>320086</v>
      </c>
      <c r="AU29" s="81"/>
      <c r="AV29" s="98">
        <f>AV27+AV28</f>
        <v>289822</v>
      </c>
    </row>
    <row r="30" spans="2:48" ht="5.25" customHeight="1">
      <c r="C30" s="102"/>
      <c r="D30" s="310"/>
      <c r="E30" s="112"/>
      <c r="F30" s="310"/>
      <c r="G30" s="112"/>
      <c r="H30" s="310"/>
      <c r="I30" s="112"/>
      <c r="J30" s="310"/>
      <c r="K30" s="112"/>
      <c r="L30" s="310"/>
      <c r="M30" s="112"/>
      <c r="N30" s="310"/>
      <c r="O30" s="112"/>
      <c r="P30" s="310"/>
      <c r="Q30" s="112"/>
      <c r="R30" s="310"/>
      <c r="S30" s="112"/>
      <c r="T30" s="310"/>
      <c r="U30" s="112"/>
      <c r="V30" s="310"/>
      <c r="W30" s="112"/>
      <c r="X30" s="310"/>
      <c r="Y30" s="112"/>
      <c r="Z30" s="310"/>
      <c r="AA30" s="112"/>
      <c r="AB30" s="310"/>
      <c r="AC30" s="112"/>
      <c r="AD30" s="310"/>
      <c r="AE30" s="112"/>
      <c r="AF30" s="310"/>
      <c r="AG30" s="112"/>
      <c r="AH30" s="310"/>
      <c r="AI30" s="112"/>
      <c r="AJ30" s="310"/>
      <c r="AK30" s="112"/>
      <c r="AL30" s="310"/>
      <c r="AM30" s="112"/>
      <c r="AN30" s="310"/>
      <c r="AO30" s="112"/>
      <c r="AP30" s="310"/>
      <c r="AQ30" s="112"/>
      <c r="AR30" s="310"/>
      <c r="AS30" s="112"/>
      <c r="AT30" s="310"/>
      <c r="AU30" s="79"/>
      <c r="AV30" s="97"/>
    </row>
    <row r="31" spans="2:48" ht="5.25" customHeight="1">
      <c r="C31" s="102"/>
      <c r="D31" s="310"/>
      <c r="E31" s="112"/>
      <c r="F31" s="310"/>
      <c r="G31" s="112"/>
      <c r="H31" s="310"/>
      <c r="I31" s="112"/>
      <c r="J31" s="310"/>
      <c r="K31" s="112"/>
      <c r="L31" s="310"/>
      <c r="M31" s="112"/>
      <c r="N31" s="310"/>
      <c r="O31" s="112"/>
      <c r="P31" s="310"/>
      <c r="Q31" s="112"/>
      <c r="R31" s="310"/>
      <c r="S31" s="112"/>
      <c r="T31" s="310"/>
      <c r="U31" s="112"/>
      <c r="V31" s="310"/>
      <c r="W31" s="112"/>
      <c r="X31" s="310"/>
      <c r="Y31" s="112"/>
      <c r="Z31" s="310"/>
      <c r="AA31" s="112"/>
      <c r="AB31" s="310"/>
      <c r="AC31" s="112"/>
      <c r="AD31" s="310"/>
      <c r="AE31" s="112"/>
      <c r="AF31" s="310"/>
      <c r="AG31" s="112"/>
      <c r="AH31" s="310"/>
      <c r="AI31" s="112"/>
      <c r="AJ31" s="310"/>
      <c r="AK31" s="112"/>
      <c r="AL31" s="310"/>
      <c r="AM31" s="112"/>
      <c r="AN31" s="310"/>
      <c r="AO31" s="112"/>
      <c r="AP31" s="310"/>
      <c r="AQ31" s="112"/>
      <c r="AR31" s="310"/>
      <c r="AS31" s="112"/>
      <c r="AT31" s="310"/>
      <c r="AU31" s="79"/>
      <c r="AV31" s="97"/>
    </row>
    <row r="32" spans="2:48" ht="5.25" customHeight="1">
      <c r="C32" s="102"/>
      <c r="D32" s="310"/>
      <c r="E32" s="112"/>
      <c r="F32" s="310"/>
      <c r="G32" s="112"/>
      <c r="H32" s="310"/>
      <c r="I32" s="112"/>
      <c r="J32" s="310"/>
      <c r="K32" s="112"/>
      <c r="L32" s="310"/>
      <c r="M32" s="112"/>
      <c r="N32" s="310"/>
      <c r="O32" s="112"/>
      <c r="P32" s="310"/>
      <c r="Q32" s="112"/>
      <c r="R32" s="310"/>
      <c r="S32" s="112"/>
      <c r="T32" s="310"/>
      <c r="U32" s="112"/>
      <c r="V32" s="310"/>
      <c r="W32" s="112"/>
      <c r="X32" s="310"/>
      <c r="Y32" s="112"/>
      <c r="Z32" s="310"/>
      <c r="AA32" s="112"/>
      <c r="AB32" s="310"/>
      <c r="AC32" s="112"/>
      <c r="AD32" s="310"/>
      <c r="AE32" s="112"/>
      <c r="AF32" s="310"/>
      <c r="AG32" s="112"/>
      <c r="AH32" s="310"/>
      <c r="AI32" s="112"/>
      <c r="AJ32" s="310"/>
      <c r="AK32" s="112"/>
      <c r="AL32" s="310"/>
      <c r="AM32" s="112"/>
      <c r="AN32" s="310"/>
      <c r="AO32" s="112"/>
      <c r="AP32" s="310"/>
      <c r="AQ32" s="112"/>
      <c r="AR32" s="310"/>
      <c r="AS32" s="112"/>
      <c r="AT32" s="310"/>
      <c r="AU32" s="124"/>
      <c r="AV32" s="100"/>
    </row>
    <row r="33" spans="2:48">
      <c r="B33" s="85" t="s">
        <v>172</v>
      </c>
      <c r="C33" s="101"/>
      <c r="D33" s="309"/>
      <c r="E33" s="111"/>
      <c r="F33" s="309"/>
      <c r="G33" s="111"/>
      <c r="H33" s="309"/>
      <c r="I33" s="111"/>
      <c r="J33" s="309"/>
      <c r="K33" s="111"/>
      <c r="L33" s="309"/>
      <c r="M33" s="111"/>
      <c r="N33" s="309"/>
      <c r="O33" s="111"/>
      <c r="P33" s="309"/>
      <c r="Q33" s="111"/>
      <c r="R33" s="309"/>
      <c r="S33" s="111"/>
      <c r="T33" s="309"/>
      <c r="U33" s="111"/>
      <c r="V33" s="309"/>
      <c r="W33" s="111"/>
      <c r="X33" s="309"/>
      <c r="Y33" s="111"/>
      <c r="Z33" s="309"/>
      <c r="AA33" s="111"/>
      <c r="AB33" s="309"/>
      <c r="AC33" s="111"/>
      <c r="AD33" s="309"/>
      <c r="AE33" s="111"/>
      <c r="AF33" s="309"/>
      <c r="AG33" s="111"/>
      <c r="AH33" s="309"/>
      <c r="AI33" s="111"/>
      <c r="AJ33" s="309"/>
      <c r="AK33" s="111"/>
      <c r="AL33" s="309"/>
      <c r="AM33" s="111"/>
      <c r="AN33" s="309"/>
      <c r="AO33" s="111"/>
      <c r="AP33" s="309"/>
      <c r="AQ33" s="111"/>
      <c r="AR33" s="309"/>
      <c r="AS33" s="111"/>
      <c r="AT33" s="309"/>
      <c r="AU33" s="125"/>
      <c r="AV33" s="320"/>
    </row>
    <row r="34" spans="2:48">
      <c r="B34" s="84" t="s">
        <v>110</v>
      </c>
      <c r="C34" s="102"/>
      <c r="D34" s="310">
        <f ca="1">INDIRECT("'"&amp;C$1&amp;"'!E136",TRUE)</f>
        <v>18589596</v>
      </c>
      <c r="E34" s="112"/>
      <c r="F34" s="310">
        <f ca="1">INDIRECT("'"&amp;E$1&amp;"'!E136",TRUE)</f>
        <v>6373768</v>
      </c>
      <c r="G34" s="112"/>
      <c r="H34" s="310">
        <f ca="1">INDIRECT("'"&amp;G$1&amp;"'!E136",TRUE)</f>
        <v>122288266</v>
      </c>
      <c r="I34" s="112"/>
      <c r="J34" s="310">
        <f ca="1">INDIRECT("'"&amp;I$1&amp;"'!E136",TRUE)</f>
        <v>20667904</v>
      </c>
      <c r="K34" s="112"/>
      <c r="L34" s="310">
        <f ca="1">INDIRECT("'"&amp;K$1&amp;"'!E136",TRUE)</f>
        <v>90222064</v>
      </c>
      <c r="M34" s="112"/>
      <c r="N34" s="310">
        <f ca="1">INDIRECT("'"&amp;M$1&amp;"'!E136",TRUE)</f>
        <v>7319926</v>
      </c>
      <c r="O34" s="112"/>
      <c r="P34" s="310">
        <f ca="1">INDIRECT("'"&amp;O$1&amp;"'!E136",TRUE)</f>
        <v>18245258</v>
      </c>
      <c r="Q34" s="112"/>
      <c r="R34" s="310">
        <f ca="1">INDIRECT("'"&amp;Q$1&amp;"'!E136",TRUE)</f>
        <v>7526496</v>
      </c>
      <c r="S34" s="112"/>
      <c r="T34" s="310">
        <f ca="1">INDIRECT("'"&amp;S$1&amp;"'!E136",TRUE)</f>
        <v>3906933</v>
      </c>
      <c r="U34" s="112"/>
      <c r="V34" s="310">
        <f ca="1">INDIRECT("'"&amp;U$1&amp;"'!E136",TRUE)</f>
        <v>12609666</v>
      </c>
      <c r="W34" s="112"/>
      <c r="X34" s="310">
        <f ca="1">INDIRECT("'"&amp;W$1&amp;"'!E136",TRUE)</f>
        <v>64911552</v>
      </c>
      <c r="Y34" s="112"/>
      <c r="Z34" s="310">
        <f ca="1">INDIRECT("'"&amp;Y$1&amp;"'!E136",TRUE)</f>
        <v>23567551</v>
      </c>
      <c r="AA34" s="112"/>
      <c r="AB34" s="310">
        <f ca="1">INDIRECT("'"&amp;AA$1&amp;"'!E136",TRUE)</f>
        <v>37008684</v>
      </c>
      <c r="AC34" s="112"/>
      <c r="AD34" s="310">
        <f ca="1">INDIRECT("'"&amp;AC$1&amp;"'!E136",TRUE)</f>
        <v>5772776</v>
      </c>
      <c r="AE34" s="112"/>
      <c r="AF34" s="310">
        <f ca="1">INDIRECT("'"&amp;AE$1&amp;"'!E136",TRUE)</f>
        <v>21758068</v>
      </c>
      <c r="AG34" s="112"/>
      <c r="AH34" s="310">
        <f ca="1">INDIRECT("'"&amp;AG$1&amp;"'!E136",TRUE)</f>
        <v>6007552</v>
      </c>
      <c r="AI34" s="112"/>
      <c r="AJ34" s="310">
        <f ca="1">INDIRECT("'"&amp;AI$1&amp;"'!E136",TRUE)</f>
        <v>17073832</v>
      </c>
      <c r="AK34" s="112"/>
      <c r="AL34" s="310">
        <f ca="1">INDIRECT("'"&amp;AK$1&amp;"'!E136",TRUE)</f>
        <v>50951332</v>
      </c>
      <c r="AM34" s="112"/>
      <c r="AN34" s="310">
        <f ca="1">INDIRECT("'"&amp;AM$1&amp;"'!E136",TRUE)</f>
        <v>56759286.974999994</v>
      </c>
      <c r="AO34" s="112"/>
      <c r="AP34" s="310">
        <f ca="1">INDIRECT("'"&amp;AO$1&amp;"'!E136",TRUE)</f>
        <v>102775974</v>
      </c>
      <c r="AQ34" s="112"/>
      <c r="AR34" s="310">
        <f ca="1">INDIRECT("'"&amp;AQ$1&amp;"'!E136",TRUE)</f>
        <v>10426333</v>
      </c>
      <c r="AS34" s="112"/>
      <c r="AT34" s="310">
        <f ca="1">INDIRECT("'"&amp;AS$1&amp;"'!E136",TRUE)</f>
        <v>4078712</v>
      </c>
      <c r="AU34" s="79"/>
      <c r="AV34" s="97">
        <f ca="1">INDIRECT("'"&amp;AU$1&amp;"'!E136",TRUE)</f>
        <v>4313177</v>
      </c>
    </row>
    <row r="35" spans="2:48" ht="47.25">
      <c r="B35" s="84" t="s">
        <v>173</v>
      </c>
      <c r="C35" s="102"/>
      <c r="D35" s="310">
        <f ca="1">INDIRECT("'"&amp;C$1&amp;"'!E137",TRUE)</f>
        <v>0</v>
      </c>
      <c r="E35" s="112"/>
      <c r="F35" s="310">
        <f ca="1">INDIRECT("'"&amp;E$1&amp;"'!E137",TRUE)</f>
        <v>95357</v>
      </c>
      <c r="G35" s="112"/>
      <c r="H35" s="310">
        <f ca="1">INDIRECT("'"&amp;G$1&amp;"'!E137",TRUE)</f>
        <v>2445765</v>
      </c>
      <c r="I35" s="112"/>
      <c r="J35" s="310">
        <f ca="1">INDIRECT("'"&amp;I$1&amp;"'!E137",TRUE)</f>
        <v>388729</v>
      </c>
      <c r="K35" s="112"/>
      <c r="L35" s="310">
        <f ca="1">INDIRECT("'"&amp;K$1&amp;"'!E137",TRUE)</f>
        <v>1804441</v>
      </c>
      <c r="M35" s="112"/>
      <c r="N35" s="310">
        <f ca="1">INDIRECT("'"&amp;M$1&amp;"'!E137",TRUE)</f>
        <v>146399</v>
      </c>
      <c r="O35" s="112"/>
      <c r="P35" s="310">
        <f ca="1">INDIRECT("'"&amp;O$1&amp;"'!E137",TRUE)</f>
        <v>314151</v>
      </c>
      <c r="Q35" s="112"/>
      <c r="R35" s="310">
        <f ca="1">INDIRECT("'"&amp;Q$1&amp;"'!E137",TRUE)</f>
        <v>148636</v>
      </c>
      <c r="S35" s="112"/>
      <c r="T35" s="310">
        <f ca="1">INDIRECT("'"&amp;S$1&amp;"'!E137",TRUE)</f>
        <v>78139</v>
      </c>
      <c r="U35" s="112"/>
      <c r="V35" s="310">
        <f ca="1">INDIRECT("'"&amp;U$1&amp;"'!E137",TRUE)</f>
        <v>252193</v>
      </c>
      <c r="W35" s="112"/>
      <c r="X35" s="310">
        <f ca="1">INDIRECT("'"&amp;W$1&amp;"'!E137",TRUE)</f>
        <v>0</v>
      </c>
      <c r="Y35" s="112"/>
      <c r="Z35" s="310">
        <f ca="1">INDIRECT("'"&amp;Y$1&amp;"'!E137",TRUE)</f>
        <v>194527</v>
      </c>
      <c r="AA35" s="112"/>
      <c r="AB35" s="310">
        <f ca="1">INDIRECT("'"&amp;AA$1&amp;"'!E137",TRUE)</f>
        <v>0</v>
      </c>
      <c r="AC35" s="112"/>
      <c r="AD35" s="310">
        <f ca="1">INDIRECT("'"&amp;AC$1&amp;"'!E137",TRUE)</f>
        <v>0</v>
      </c>
      <c r="AE35" s="112"/>
      <c r="AF35" s="310">
        <f ca="1">INDIRECT("'"&amp;AE$1&amp;"'!E137",TRUE)</f>
        <v>141467</v>
      </c>
      <c r="AG35" s="112"/>
      <c r="AH35" s="310">
        <f ca="1">INDIRECT("'"&amp;AG$1&amp;"'!E137",TRUE)</f>
        <v>120151</v>
      </c>
      <c r="AI35" s="112"/>
      <c r="AJ35" s="310">
        <f ca="1">INDIRECT("'"&amp;AI$1&amp;"'!E137",TRUE)</f>
        <v>81505</v>
      </c>
      <c r="AK35" s="112"/>
      <c r="AL35" s="310">
        <f ca="1">INDIRECT("'"&amp;AK$1&amp;"'!E137",TRUE)</f>
        <v>1515754</v>
      </c>
      <c r="AM35" s="112"/>
      <c r="AN35" s="310">
        <f ca="1">INDIRECT("'"&amp;AM$1&amp;"'!E137",TRUE)</f>
        <v>1135185.7394999999</v>
      </c>
      <c r="AO35" s="112"/>
      <c r="AP35" s="310">
        <f ca="1">INDIRECT("'"&amp;AO$1&amp;"'!E137",TRUE)</f>
        <v>616656</v>
      </c>
      <c r="AQ35" s="112"/>
      <c r="AR35" s="310">
        <f ca="1">INDIRECT("'"&amp;AQ$1&amp;"'!E137",TRUE)</f>
        <v>208526</v>
      </c>
      <c r="AS35" s="112"/>
      <c r="AT35" s="310">
        <f ca="1">INDIRECT("'"&amp;AS$1&amp;"'!E137",TRUE)</f>
        <v>0</v>
      </c>
      <c r="AU35" s="79"/>
      <c r="AV35" s="97">
        <f ca="1">INDIRECT("'"&amp;AU$1&amp;"'!E137",TRUE)</f>
        <v>86264</v>
      </c>
    </row>
    <row r="36" spans="2:48" ht="31.5" customHeight="1">
      <c r="B36" s="84" t="s">
        <v>174</v>
      </c>
      <c r="C36" s="102"/>
      <c r="D36" s="310">
        <f ca="1">INDIRECT("'"&amp;C$1&amp;"'!E138",TRUE)</f>
        <v>0</v>
      </c>
      <c r="E36" s="112"/>
      <c r="F36" s="310">
        <f ca="1">INDIRECT("'"&amp;E$1&amp;"'!E138",TRUE)</f>
        <v>32442</v>
      </c>
      <c r="G36" s="112"/>
      <c r="H36" s="310">
        <f ca="1">INDIRECT("'"&amp;G$1&amp;"'!E138",TRUE)</f>
        <v>0</v>
      </c>
      <c r="I36" s="112"/>
      <c r="J36" s="310">
        <f ca="1">INDIRECT("'"&amp;I$1&amp;"'!E138",TRUE)</f>
        <v>314841</v>
      </c>
      <c r="K36" s="112"/>
      <c r="L36" s="310">
        <f ca="1">INDIRECT("'"&amp;K$1&amp;"'!E138",TRUE)</f>
        <v>1133420</v>
      </c>
      <c r="M36" s="112"/>
      <c r="N36" s="310">
        <f ca="1">INDIRECT("'"&amp;M$1&amp;"'!E138",TRUE)</f>
        <v>0</v>
      </c>
      <c r="O36" s="112"/>
      <c r="P36" s="310">
        <f ca="1">INDIRECT("'"&amp;O$1&amp;"'!E138",TRUE)</f>
        <v>125788</v>
      </c>
      <c r="Q36" s="112"/>
      <c r="R36" s="310">
        <f ca="1">INDIRECT("'"&amp;Q$1&amp;"'!E138",TRUE)</f>
        <v>912</v>
      </c>
      <c r="S36" s="112"/>
      <c r="T36" s="310">
        <f ca="1">INDIRECT("'"&amp;S$1&amp;"'!E138",TRUE)</f>
        <v>78139</v>
      </c>
      <c r="U36" s="112"/>
      <c r="V36" s="310">
        <f ca="1">INDIRECT("'"&amp;U$1&amp;"'!E138",TRUE)</f>
        <v>0</v>
      </c>
      <c r="W36" s="112"/>
      <c r="X36" s="310">
        <f ca="1">INDIRECT("'"&amp;W$1&amp;"'!E138",TRUE)</f>
        <v>0</v>
      </c>
      <c r="Y36" s="112"/>
      <c r="Z36" s="310">
        <f ca="1">INDIRECT("'"&amp;Y$1&amp;"'!E138",TRUE)</f>
        <v>69202</v>
      </c>
      <c r="AA36" s="112"/>
      <c r="AB36" s="310">
        <f ca="1">INDIRECT("'"&amp;AA$1&amp;"'!E138",TRUE)</f>
        <v>0</v>
      </c>
      <c r="AC36" s="112"/>
      <c r="AD36" s="310">
        <f ca="1">INDIRECT("'"&amp;AC$1&amp;"'!E138",TRUE)</f>
        <v>0</v>
      </c>
      <c r="AE36" s="112"/>
      <c r="AF36" s="310">
        <f ca="1">INDIRECT("'"&amp;AE$1&amp;"'!E138",TRUE)</f>
        <v>52996</v>
      </c>
      <c r="AG36" s="112"/>
      <c r="AH36" s="310">
        <f ca="1">INDIRECT("'"&amp;AG$1&amp;"'!E138",TRUE)</f>
        <v>92946</v>
      </c>
      <c r="AI36" s="112"/>
      <c r="AJ36" s="310">
        <f ca="1">INDIRECT("'"&amp;AI$1&amp;"'!E138",TRUE)</f>
        <v>81505</v>
      </c>
      <c r="AK36" s="112"/>
      <c r="AL36" s="310">
        <f ca="1">INDIRECT("'"&amp;AK$1&amp;"'!E138",TRUE)</f>
        <v>0</v>
      </c>
      <c r="AM36" s="112"/>
      <c r="AN36" s="310">
        <f ca="1">INDIRECT("'"&amp;AM$1&amp;"'!E138",TRUE)</f>
        <v>470268.36810000002</v>
      </c>
      <c r="AO36" s="112"/>
      <c r="AP36" s="310">
        <f ca="1">INDIRECT("'"&amp;AO$1&amp;"'!E138",TRUE)</f>
        <v>411104</v>
      </c>
      <c r="AQ36" s="112"/>
      <c r="AR36" s="310">
        <f ca="1">INDIRECT("'"&amp;AQ$1&amp;"'!E138",TRUE)</f>
        <v>634347</v>
      </c>
      <c r="AS36" s="112"/>
      <c r="AT36" s="310">
        <f ca="1">INDIRECT("'"&amp;AS$1&amp;"'!E138",TRUE)</f>
        <v>0</v>
      </c>
      <c r="AU36" s="79"/>
      <c r="AV36" s="97">
        <f ca="1">INDIRECT("'"&amp;AU$1&amp;"'!E138",TRUE)</f>
        <v>0</v>
      </c>
    </row>
    <row r="37" spans="2:48" ht="31.5">
      <c r="B37" s="84" t="s">
        <v>175</v>
      </c>
      <c r="C37" s="102"/>
      <c r="D37" s="310">
        <f ca="1">INDIRECT("'"&amp;C$1&amp;"'!E139",TRUE)</f>
        <v>0</v>
      </c>
      <c r="E37" s="112"/>
      <c r="F37" s="310">
        <f ca="1">INDIRECT("'"&amp;E$1&amp;"'!E139",TRUE)</f>
        <v>0</v>
      </c>
      <c r="G37" s="112"/>
      <c r="H37" s="310">
        <f ca="1">INDIRECT("'"&amp;G$1&amp;"'!E139",TRUE)</f>
        <v>0</v>
      </c>
      <c r="I37" s="112"/>
      <c r="J37" s="310">
        <f ca="1">INDIRECT("'"&amp;I$1&amp;"'!E139",TRUE)</f>
        <v>0</v>
      </c>
      <c r="K37" s="112"/>
      <c r="L37" s="310">
        <f ca="1">INDIRECT("'"&amp;K$1&amp;"'!E139",TRUE)</f>
        <v>283355</v>
      </c>
      <c r="M37" s="112"/>
      <c r="N37" s="310">
        <f ca="1">INDIRECT("'"&amp;M$1&amp;"'!E139",TRUE)</f>
        <v>0</v>
      </c>
      <c r="O37" s="112"/>
      <c r="P37" s="310">
        <f ca="1">INDIRECT("'"&amp;O$1&amp;"'!E139",TRUE)</f>
        <v>10986</v>
      </c>
      <c r="Q37" s="112"/>
      <c r="R37" s="310">
        <f ca="1">INDIRECT("'"&amp;Q$1&amp;"'!E139",TRUE)</f>
        <v>0</v>
      </c>
      <c r="S37" s="112"/>
      <c r="T37" s="310">
        <f ca="1">INDIRECT("'"&amp;S$1&amp;"'!E139",TRUE)</f>
        <v>78139</v>
      </c>
      <c r="U37" s="112"/>
      <c r="V37" s="310">
        <f ca="1">INDIRECT("'"&amp;U$1&amp;"'!E139",TRUE)</f>
        <v>0</v>
      </c>
      <c r="W37" s="112"/>
      <c r="X37" s="310">
        <f ca="1">INDIRECT("'"&amp;W$1&amp;"'!E139",TRUE)</f>
        <v>0</v>
      </c>
      <c r="Y37" s="112"/>
      <c r="Z37" s="310">
        <f ca="1">INDIRECT("'"&amp;Y$1&amp;"'!E139",TRUE)</f>
        <v>0</v>
      </c>
      <c r="AA37" s="112"/>
      <c r="AB37" s="310">
        <f ca="1">INDIRECT("'"&amp;AA$1&amp;"'!E139",TRUE)</f>
        <v>0</v>
      </c>
      <c r="AC37" s="112"/>
      <c r="AD37" s="310">
        <f ca="1">INDIRECT("'"&amp;AC$1&amp;"'!E139",TRUE)</f>
        <v>0</v>
      </c>
      <c r="AE37" s="112"/>
      <c r="AF37" s="310">
        <f ca="1">INDIRECT("'"&amp;AE$1&amp;"'!E139",TRUE)</f>
        <v>0</v>
      </c>
      <c r="AG37" s="112"/>
      <c r="AH37" s="310">
        <f ca="1">INDIRECT("'"&amp;AG$1&amp;"'!E139",TRUE)</f>
        <v>0</v>
      </c>
      <c r="AI37" s="112"/>
      <c r="AJ37" s="310">
        <f ca="1">INDIRECT("'"&amp;AI$1&amp;"'!E139",TRUE)</f>
        <v>0</v>
      </c>
      <c r="AK37" s="112"/>
      <c r="AL37" s="310">
        <f ca="1">INDIRECT("'"&amp;AK$1&amp;"'!E139",TRUE)</f>
        <v>0</v>
      </c>
      <c r="AM37" s="112"/>
      <c r="AN37" s="310">
        <f ca="1">INDIRECT("'"&amp;AM$1&amp;"'!E139",TRUE)</f>
        <v>0</v>
      </c>
      <c r="AO37" s="112"/>
      <c r="AP37" s="310">
        <f ca="1">INDIRECT("'"&amp;AO$1&amp;"'!E139",TRUE)</f>
        <v>0</v>
      </c>
      <c r="AQ37" s="112"/>
      <c r="AR37" s="310">
        <f ca="1">INDIRECT("'"&amp;AQ$1&amp;"'!E139",TRUE)</f>
        <v>49160</v>
      </c>
      <c r="AS37" s="112"/>
      <c r="AT37" s="310">
        <f ca="1">INDIRECT("'"&amp;AS$1&amp;"'!E139",TRUE)</f>
        <v>0</v>
      </c>
      <c r="AU37" s="79"/>
      <c r="AV37" s="97">
        <f ca="1">INDIRECT("'"&amp;AU$1&amp;"'!E139",TRUE)</f>
        <v>0</v>
      </c>
    </row>
    <row r="38" spans="2:48" ht="31.5">
      <c r="B38" s="84" t="s">
        <v>112</v>
      </c>
      <c r="C38" s="102"/>
      <c r="D38" s="310">
        <f ca="1">INDIRECT("'"&amp;C$1&amp;"'!E140",TRUE)</f>
        <v>0</v>
      </c>
      <c r="E38" s="112"/>
      <c r="F38" s="310">
        <f ca="1">INDIRECT("'"&amp;E$1&amp;"'!E140",TRUE)</f>
        <v>0</v>
      </c>
      <c r="G38" s="112"/>
      <c r="H38" s="310">
        <f ca="1">INDIRECT("'"&amp;G$1&amp;"'!E140",TRUE)</f>
        <v>0</v>
      </c>
      <c r="I38" s="112"/>
      <c r="J38" s="310">
        <f ca="1">INDIRECT("'"&amp;I$1&amp;"'!E140",TRUE)</f>
        <v>870635</v>
      </c>
      <c r="K38" s="112"/>
      <c r="L38" s="310">
        <f ca="1">INDIRECT("'"&amp;K$1&amp;"'!E140",TRUE)</f>
        <v>0</v>
      </c>
      <c r="M38" s="112"/>
      <c r="N38" s="310">
        <f ca="1">INDIRECT("'"&amp;M$1&amp;"'!E140",TRUE)</f>
        <v>0</v>
      </c>
      <c r="O38" s="112"/>
      <c r="P38" s="310">
        <f ca="1">INDIRECT("'"&amp;O$1&amp;"'!E140",TRUE)</f>
        <v>166327</v>
      </c>
      <c r="Q38" s="112"/>
      <c r="R38" s="310">
        <f ca="1">INDIRECT("'"&amp;Q$1&amp;"'!E140",TRUE)</f>
        <v>0</v>
      </c>
      <c r="S38" s="112"/>
      <c r="T38" s="310">
        <f ca="1">INDIRECT("'"&amp;S$1&amp;"'!E140",TRUE)</f>
        <v>0</v>
      </c>
      <c r="U38" s="112"/>
      <c r="V38" s="310">
        <f ca="1">INDIRECT("'"&amp;U$1&amp;"'!E140",TRUE)</f>
        <v>0</v>
      </c>
      <c r="W38" s="112"/>
      <c r="X38" s="310">
        <f ca="1">INDIRECT("'"&amp;W$1&amp;"'!E140",TRUE)</f>
        <v>0</v>
      </c>
      <c r="Y38" s="112"/>
      <c r="Z38" s="310">
        <f ca="1">INDIRECT("'"&amp;Y$1&amp;"'!E140",TRUE)</f>
        <v>0</v>
      </c>
      <c r="AA38" s="112"/>
      <c r="AB38" s="310">
        <f ca="1">INDIRECT("'"&amp;AA$1&amp;"'!E140",TRUE)</f>
        <v>740174</v>
      </c>
      <c r="AC38" s="112"/>
      <c r="AD38" s="310">
        <f ca="1">INDIRECT("'"&amp;AC$1&amp;"'!E140",TRUE)</f>
        <v>0</v>
      </c>
      <c r="AE38" s="112"/>
      <c r="AF38" s="310">
        <f ca="1">INDIRECT("'"&amp;AE$1&amp;"'!E140",TRUE)</f>
        <v>0</v>
      </c>
      <c r="AG38" s="112"/>
      <c r="AH38" s="310">
        <f ca="1">INDIRECT("'"&amp;AG$1&amp;"'!E140",TRUE)</f>
        <v>0</v>
      </c>
      <c r="AI38" s="112"/>
      <c r="AJ38" s="310">
        <f ca="1">INDIRECT("'"&amp;AI$1&amp;"'!E140",TRUE)</f>
        <v>0</v>
      </c>
      <c r="AK38" s="112"/>
      <c r="AL38" s="310">
        <f ca="1">INDIRECT("'"&amp;AK$1&amp;"'!E140",TRUE)</f>
        <v>0</v>
      </c>
      <c r="AM38" s="112"/>
      <c r="AN38" s="310">
        <f ca="1">INDIRECT("'"&amp;AM$1&amp;"'!E140",TRUE)</f>
        <v>80970.361499999999</v>
      </c>
      <c r="AO38" s="112"/>
      <c r="AP38" s="310">
        <f ca="1">INDIRECT("'"&amp;AO$1&amp;"'!E140",TRUE)</f>
        <v>0</v>
      </c>
      <c r="AQ38" s="112"/>
      <c r="AR38" s="310">
        <f ca="1">INDIRECT("'"&amp;AQ$1&amp;"'!E140",TRUE)</f>
        <v>0</v>
      </c>
      <c r="AS38" s="112"/>
      <c r="AT38" s="310">
        <f ca="1">INDIRECT("'"&amp;AS$1&amp;"'!E140",TRUE)</f>
        <v>0</v>
      </c>
      <c r="AU38" s="79"/>
      <c r="AV38" s="97">
        <f ca="1">INDIRECT("'"&amp;AU$1&amp;"'!E140",TRUE)</f>
        <v>0</v>
      </c>
    </row>
    <row r="39" spans="2:48">
      <c r="B39" s="84" t="s">
        <v>113</v>
      </c>
      <c r="C39" s="102"/>
      <c r="D39" s="310">
        <f ca="1">INDIRECT("'"&amp;C$1&amp;"'!E141",TRUE)</f>
        <v>0</v>
      </c>
      <c r="E39" s="112"/>
      <c r="F39" s="310">
        <f ca="1">INDIRECT("'"&amp;E$1&amp;"'!E141",TRUE)</f>
        <v>0</v>
      </c>
      <c r="G39" s="112"/>
      <c r="H39" s="310">
        <f ca="1">INDIRECT("'"&amp;G$1&amp;"'!E141",TRUE)</f>
        <v>0</v>
      </c>
      <c r="I39" s="112"/>
      <c r="J39" s="310">
        <f ca="1">INDIRECT("'"&amp;I$1&amp;"'!E141",TRUE)</f>
        <v>0</v>
      </c>
      <c r="K39" s="112"/>
      <c r="L39" s="310">
        <f ca="1">INDIRECT("'"&amp;K$1&amp;"'!E141",TRUE)</f>
        <v>0</v>
      </c>
      <c r="M39" s="112"/>
      <c r="N39" s="310">
        <f ca="1">INDIRECT("'"&amp;M$1&amp;"'!E141",TRUE)</f>
        <v>0</v>
      </c>
      <c r="O39" s="112"/>
      <c r="P39" s="310">
        <f ca="1">INDIRECT("'"&amp;O$1&amp;"'!E141",TRUE)</f>
        <v>0</v>
      </c>
      <c r="Q39" s="112"/>
      <c r="R39" s="310">
        <f ca="1">INDIRECT("'"&amp;Q$1&amp;"'!E141",TRUE)</f>
        <v>0</v>
      </c>
      <c r="S39" s="112"/>
      <c r="T39" s="310">
        <f ca="1">INDIRECT("'"&amp;S$1&amp;"'!E141",TRUE)</f>
        <v>0</v>
      </c>
      <c r="U39" s="112"/>
      <c r="V39" s="310">
        <f ca="1">INDIRECT("'"&amp;U$1&amp;"'!E141",TRUE)</f>
        <v>0</v>
      </c>
      <c r="W39" s="112"/>
      <c r="X39" s="310">
        <f ca="1">INDIRECT("'"&amp;W$1&amp;"'!E141",TRUE)</f>
        <v>0</v>
      </c>
      <c r="Y39" s="112"/>
      <c r="Z39" s="310">
        <f ca="1">INDIRECT("'"&amp;Y$1&amp;"'!E141",TRUE)</f>
        <v>0</v>
      </c>
      <c r="AA39" s="112"/>
      <c r="AB39" s="310">
        <f ca="1">INDIRECT("'"&amp;AA$1&amp;"'!E141",TRUE)</f>
        <v>0</v>
      </c>
      <c r="AC39" s="112"/>
      <c r="AD39" s="310">
        <f ca="1">INDIRECT("'"&amp;AC$1&amp;"'!E141",TRUE)</f>
        <v>0</v>
      </c>
      <c r="AE39" s="112"/>
      <c r="AF39" s="310">
        <f ca="1">INDIRECT("'"&amp;AE$1&amp;"'!E141",TRUE)</f>
        <v>0</v>
      </c>
      <c r="AG39" s="112"/>
      <c r="AH39" s="310">
        <f ca="1">INDIRECT("'"&amp;AG$1&amp;"'!E141",TRUE)</f>
        <v>0</v>
      </c>
      <c r="AI39" s="112"/>
      <c r="AJ39" s="310">
        <f ca="1">INDIRECT("'"&amp;AI$1&amp;"'!E141",TRUE)</f>
        <v>0</v>
      </c>
      <c r="AK39" s="112"/>
      <c r="AL39" s="310">
        <f ca="1">INDIRECT("'"&amp;AK$1&amp;"'!E141",TRUE)</f>
        <v>0</v>
      </c>
      <c r="AM39" s="112"/>
      <c r="AN39" s="310">
        <f ca="1">INDIRECT("'"&amp;AM$1&amp;"'!E141",TRUE)</f>
        <v>0</v>
      </c>
      <c r="AO39" s="112"/>
      <c r="AP39" s="310">
        <f ca="1">INDIRECT("'"&amp;AO$1&amp;"'!E141",TRUE)</f>
        <v>0</v>
      </c>
      <c r="AQ39" s="112"/>
      <c r="AR39" s="310">
        <f ca="1">INDIRECT("'"&amp;AQ$1&amp;"'!E141",TRUE)</f>
        <v>0</v>
      </c>
      <c r="AS39" s="112"/>
      <c r="AT39" s="310">
        <f ca="1">INDIRECT("'"&amp;AS$1&amp;"'!E141",TRUE)</f>
        <v>0</v>
      </c>
      <c r="AU39" s="79"/>
      <c r="AV39" s="97">
        <f ca="1">INDIRECT("'"&amp;AU$1&amp;"'!E141",TRUE)</f>
        <v>0</v>
      </c>
    </row>
    <row r="40" spans="2:48">
      <c r="B40" s="84" t="s">
        <v>114</v>
      </c>
      <c r="C40" s="102"/>
      <c r="D40" s="310">
        <f ca="1">INDIRECT("'"&amp;C$1&amp;"'!E142",TRUE)</f>
        <v>743584</v>
      </c>
      <c r="E40" s="112"/>
      <c r="F40" s="310">
        <f ca="1">INDIRECT("'"&amp;E$1&amp;"'!E142",TRUE)</f>
        <v>254951</v>
      </c>
      <c r="G40" s="112"/>
      <c r="H40" s="310">
        <f ca="1">INDIRECT("'"&amp;G$1&amp;"'!E142",TRUE)</f>
        <v>4891531</v>
      </c>
      <c r="I40" s="112"/>
      <c r="J40" s="310">
        <f ca="1">INDIRECT("'"&amp;I$1&amp;"'!E142",TRUE)</f>
        <v>826717</v>
      </c>
      <c r="K40" s="112"/>
      <c r="L40" s="310">
        <f ca="1">INDIRECT("'"&amp;K$1&amp;"'!E142",TRUE)</f>
        <v>3608882</v>
      </c>
      <c r="M40" s="112"/>
      <c r="N40" s="310">
        <f ca="1">INDIRECT("'"&amp;M$1&amp;"'!E142",TRUE)</f>
        <v>292797</v>
      </c>
      <c r="O40" s="112"/>
      <c r="P40" s="310">
        <f ca="1">INDIRECT("'"&amp;O$1&amp;"'!E142",TRUE)</f>
        <v>729810</v>
      </c>
      <c r="Q40" s="112"/>
      <c r="R40" s="310">
        <f ca="1">INDIRECT("'"&amp;Q$1&amp;"'!E142",TRUE)</f>
        <v>301060</v>
      </c>
      <c r="S40" s="112"/>
      <c r="T40" s="310">
        <f ca="1">INDIRECT("'"&amp;S$1&amp;"'!E142",TRUE)</f>
        <v>156277</v>
      </c>
      <c r="U40" s="112"/>
      <c r="V40" s="310">
        <f ca="1">INDIRECT("'"&amp;U$1&amp;"'!E142",TRUE)</f>
        <v>504387</v>
      </c>
      <c r="W40" s="112"/>
      <c r="X40" s="310">
        <f ca="1">INDIRECT("'"&amp;W$1&amp;"'!E142",TRUE)</f>
        <v>2596462</v>
      </c>
      <c r="Y40" s="112"/>
      <c r="Z40" s="310">
        <f ca="1">INDIRECT("'"&amp;Y$1&amp;"'!E142",TRUE)</f>
        <v>389055</v>
      </c>
      <c r="AA40" s="112"/>
      <c r="AB40" s="310">
        <f ca="1">INDIRECT("'"&amp;AA$1&amp;"'!E142",TRUE)</f>
        <v>1480347</v>
      </c>
      <c r="AC40" s="112"/>
      <c r="AD40" s="310">
        <f ca="1">INDIRECT("'"&amp;AC$1&amp;"'!E142",TRUE)</f>
        <v>230911</v>
      </c>
      <c r="AE40" s="112"/>
      <c r="AF40" s="310">
        <f ca="1">INDIRECT("'"&amp;AE$1&amp;"'!E142",TRUE)</f>
        <v>870323</v>
      </c>
      <c r="AG40" s="112"/>
      <c r="AH40" s="310">
        <f ca="1">INDIRECT("'"&amp;AG$1&amp;"'!E142",TRUE)</f>
        <v>240302</v>
      </c>
      <c r="AI40" s="112"/>
      <c r="AJ40" s="310">
        <f ca="1">INDIRECT("'"&amp;AI$1&amp;"'!E142",TRUE)</f>
        <v>682953</v>
      </c>
      <c r="AK40" s="112"/>
      <c r="AL40" s="310">
        <f ca="1">INDIRECT("'"&amp;AK$1&amp;"'!E142",TRUE)</f>
        <v>2038054</v>
      </c>
      <c r="AM40" s="112"/>
      <c r="AN40" s="310">
        <f ca="1">INDIRECT("'"&amp;AM$1&amp;"'!E142",TRUE)</f>
        <v>2270371.4789999998</v>
      </c>
      <c r="AO40" s="112"/>
      <c r="AP40" s="310">
        <f ca="1">INDIRECT("'"&amp;AO$1&amp;"'!E142",TRUE)</f>
        <v>2055519</v>
      </c>
      <c r="AQ40" s="112"/>
      <c r="AR40" s="310">
        <f ca="1">INDIRECT("'"&amp;AQ$1&amp;"'!E142",TRUE)</f>
        <v>417054</v>
      </c>
      <c r="AS40" s="112"/>
      <c r="AT40" s="310">
        <f ca="1">INDIRECT("'"&amp;AS$1&amp;"'!E142",TRUE)</f>
        <v>163148</v>
      </c>
      <c r="AU40" s="79"/>
      <c r="AV40" s="97">
        <f ca="1">INDIRECT("'"&amp;AU$1&amp;"'!E142",TRUE)</f>
        <v>172527</v>
      </c>
    </row>
    <row r="41" spans="2:48" ht="16.5" thickBot="1">
      <c r="B41" s="88" t="s">
        <v>115</v>
      </c>
      <c r="C41" s="103"/>
      <c r="D41" s="311">
        <f ca="1">INDIRECT("'"&amp;C$1&amp;"'!E143",TRUE)</f>
        <v>2974335</v>
      </c>
      <c r="E41" s="113"/>
      <c r="F41" s="311">
        <f ca="1">INDIRECT("'"&amp;E$1&amp;"'!E143",TRUE)</f>
        <v>0</v>
      </c>
      <c r="G41" s="113"/>
      <c r="H41" s="311">
        <f ca="1">INDIRECT("'"&amp;G$1&amp;"'!E143",TRUE)</f>
        <v>0</v>
      </c>
      <c r="I41" s="113"/>
      <c r="J41" s="311">
        <f ca="1">INDIRECT("'"&amp;I$1&amp;"'!E143",TRUE)</f>
        <v>1160847</v>
      </c>
      <c r="K41" s="113"/>
      <c r="L41" s="311">
        <f ca="1">INDIRECT("'"&amp;K$1&amp;"'!E143",TRUE)</f>
        <v>0</v>
      </c>
      <c r="M41" s="113"/>
      <c r="N41" s="311">
        <f ca="1">INDIRECT("'"&amp;M$1&amp;"'!E143",TRUE)</f>
        <v>0</v>
      </c>
      <c r="O41" s="113"/>
      <c r="P41" s="311">
        <f ca="1">INDIRECT("'"&amp;O$1&amp;"'!E143",TRUE)</f>
        <v>0</v>
      </c>
      <c r="Q41" s="113"/>
      <c r="R41" s="311">
        <f ca="1">INDIRECT("'"&amp;Q$1&amp;"'!E143",TRUE)</f>
        <v>0</v>
      </c>
      <c r="S41" s="113"/>
      <c r="T41" s="311">
        <f ca="1">INDIRECT("'"&amp;S$1&amp;"'!E143",TRUE)</f>
        <v>0</v>
      </c>
      <c r="U41" s="113"/>
      <c r="V41" s="311">
        <f ca="1">INDIRECT("'"&amp;U$1&amp;"'!E143",TRUE)</f>
        <v>0</v>
      </c>
      <c r="W41" s="113"/>
      <c r="X41" s="311">
        <f ca="1">INDIRECT("'"&amp;W$1&amp;"'!E143",TRUE)</f>
        <v>0</v>
      </c>
      <c r="Y41" s="113"/>
      <c r="Z41" s="311">
        <f ca="1">INDIRECT("'"&amp;Y$1&amp;"'!E143",TRUE)</f>
        <v>0</v>
      </c>
      <c r="AA41" s="113"/>
      <c r="AB41" s="311">
        <f ca="1">INDIRECT("'"&amp;AA$1&amp;"'!E143",TRUE)</f>
        <v>0</v>
      </c>
      <c r="AC41" s="113"/>
      <c r="AD41" s="311">
        <f ca="1">INDIRECT("'"&amp;AC$1&amp;"'!E143",TRUE)</f>
        <v>0</v>
      </c>
      <c r="AE41" s="113"/>
      <c r="AF41" s="311">
        <f ca="1">INDIRECT("'"&amp;AE$1&amp;"'!E143",TRUE)</f>
        <v>0</v>
      </c>
      <c r="AG41" s="113"/>
      <c r="AH41" s="311">
        <f ca="1">INDIRECT("'"&amp;AG$1&amp;"'!E143",TRUE)</f>
        <v>0</v>
      </c>
      <c r="AI41" s="113"/>
      <c r="AJ41" s="311">
        <f ca="1">INDIRECT("'"&amp;AI$1&amp;"'!E143",TRUE)</f>
        <v>0</v>
      </c>
      <c r="AK41" s="113"/>
      <c r="AL41" s="311">
        <f ca="1">INDIRECT("'"&amp;AK$1&amp;"'!E143",TRUE)</f>
        <v>0</v>
      </c>
      <c r="AM41" s="113"/>
      <c r="AN41" s="311">
        <f ca="1">INDIRECT("'"&amp;AM$1&amp;"'!E143",TRUE)</f>
        <v>107960.482</v>
      </c>
      <c r="AO41" s="113"/>
      <c r="AP41" s="311">
        <f ca="1">INDIRECT("'"&amp;AO$1&amp;"'!E143",TRUE)</f>
        <v>0</v>
      </c>
      <c r="AQ41" s="113"/>
      <c r="AR41" s="311">
        <f ca="1">INDIRECT("'"&amp;AQ$1&amp;"'!E143",TRUE)</f>
        <v>0</v>
      </c>
      <c r="AS41" s="113"/>
      <c r="AT41" s="311">
        <f ca="1">INDIRECT("'"&amp;AS$1&amp;"'!E143",TRUE)</f>
        <v>0</v>
      </c>
      <c r="AU41" s="80"/>
      <c r="AV41" s="99">
        <f ca="1">INDIRECT("'"&amp;AU$1&amp;"'!E143",TRUE)</f>
        <v>0</v>
      </c>
    </row>
    <row r="42" spans="2:48" ht="16.5" thickBot="1">
      <c r="B42" s="89" t="s">
        <v>180</v>
      </c>
      <c r="C42" s="104"/>
      <c r="D42" s="312">
        <f ca="1">SUM(D34:D41)</f>
        <v>22307515</v>
      </c>
      <c r="E42" s="114"/>
      <c r="F42" s="312">
        <f ca="1">SUM(F34:F41)</f>
        <v>6756518</v>
      </c>
      <c r="G42" s="114"/>
      <c r="H42" s="312">
        <f ca="1">SUM(H34:H41)</f>
        <v>129625562</v>
      </c>
      <c r="I42" s="114"/>
      <c r="J42" s="312">
        <f ca="1">SUM(J34:J41)</f>
        <v>24229673</v>
      </c>
      <c r="K42" s="114"/>
      <c r="L42" s="312">
        <f ca="1">SUM(L34:L41)</f>
        <v>97052162</v>
      </c>
      <c r="M42" s="114"/>
      <c r="N42" s="312">
        <f ca="1">SUM(N34:N41)</f>
        <v>7759122</v>
      </c>
      <c r="O42" s="114"/>
      <c r="P42" s="312">
        <f ca="1">SUM(P34:P41)</f>
        <v>19592320</v>
      </c>
      <c r="Q42" s="114"/>
      <c r="R42" s="312">
        <f ca="1">SUM(R34:R41)</f>
        <v>7977104</v>
      </c>
      <c r="S42" s="114"/>
      <c r="T42" s="312">
        <f ca="1">SUM(T34:T41)</f>
        <v>4297627</v>
      </c>
      <c r="U42" s="114"/>
      <c r="V42" s="312">
        <f ca="1">SUM(V34:V41)</f>
        <v>13366246</v>
      </c>
      <c r="W42" s="114"/>
      <c r="X42" s="312">
        <f ca="1">SUM(X34:X41)</f>
        <v>67508014</v>
      </c>
      <c r="Y42" s="114"/>
      <c r="Z42" s="312">
        <f ca="1">SUM(Z34:Z41)</f>
        <v>24220335</v>
      </c>
      <c r="AA42" s="114"/>
      <c r="AB42" s="312">
        <f ca="1">SUM(AB34:AB41)</f>
        <v>39229205</v>
      </c>
      <c r="AC42" s="114"/>
      <c r="AD42" s="312">
        <f ca="1">SUM(AD34:AD41)</f>
        <v>6003687</v>
      </c>
      <c r="AE42" s="114"/>
      <c r="AF42" s="312">
        <f ca="1">SUM(AF34:AF41)</f>
        <v>22822854</v>
      </c>
      <c r="AG42" s="114"/>
      <c r="AH42" s="312">
        <f ca="1">SUM(AH34:AH41)</f>
        <v>6460951</v>
      </c>
      <c r="AI42" s="114"/>
      <c r="AJ42" s="312">
        <f ca="1">SUM(AJ34:AJ41)</f>
        <v>17919795</v>
      </c>
      <c r="AK42" s="114"/>
      <c r="AL42" s="312">
        <f ca="1">SUM(AL34:AL41)</f>
        <v>54505140</v>
      </c>
      <c r="AM42" s="114"/>
      <c r="AN42" s="312">
        <f ca="1">SUM(AN34:AN41)</f>
        <v>60824043.405100003</v>
      </c>
      <c r="AO42" s="114"/>
      <c r="AP42" s="312">
        <f ca="1">SUM(AP34:AP41)</f>
        <v>105859253</v>
      </c>
      <c r="AQ42" s="114"/>
      <c r="AR42" s="312">
        <f ca="1">SUM(AR34:AR41)</f>
        <v>11735420</v>
      </c>
      <c r="AS42" s="114"/>
      <c r="AT42" s="312">
        <f ca="1">SUM(AT34:AT41)</f>
        <v>4241860</v>
      </c>
      <c r="AU42" s="126"/>
      <c r="AV42" s="321">
        <f ca="1">SUM(AV34:AV41)</f>
        <v>4571968</v>
      </c>
    </row>
    <row r="43" spans="2:48" ht="5.25" customHeight="1" thickBot="1">
      <c r="C43" s="102"/>
      <c r="D43" s="310"/>
      <c r="E43" s="112"/>
      <c r="F43" s="310"/>
      <c r="G43" s="112"/>
      <c r="H43" s="310"/>
      <c r="I43" s="112"/>
      <c r="J43" s="310"/>
      <c r="K43" s="112"/>
      <c r="L43" s="310"/>
      <c r="M43" s="112"/>
      <c r="N43" s="310"/>
      <c r="O43" s="112"/>
      <c r="P43" s="310"/>
      <c r="Q43" s="112"/>
      <c r="R43" s="310"/>
      <c r="S43" s="112"/>
      <c r="T43" s="310"/>
      <c r="U43" s="112"/>
      <c r="V43" s="310"/>
      <c r="W43" s="112"/>
      <c r="X43" s="310"/>
      <c r="Y43" s="112"/>
      <c r="Z43" s="310"/>
      <c r="AA43" s="112"/>
      <c r="AB43" s="310"/>
      <c r="AC43" s="112"/>
      <c r="AD43" s="310"/>
      <c r="AE43" s="112"/>
      <c r="AF43" s="310"/>
      <c r="AG43" s="112"/>
      <c r="AH43" s="310"/>
      <c r="AI43" s="112"/>
      <c r="AJ43" s="310"/>
      <c r="AK43" s="112"/>
      <c r="AL43" s="310"/>
      <c r="AM43" s="112"/>
      <c r="AN43" s="310"/>
      <c r="AO43" s="112"/>
      <c r="AP43" s="310"/>
      <c r="AQ43" s="112"/>
      <c r="AR43" s="310"/>
      <c r="AS43" s="112"/>
      <c r="AT43" s="310"/>
      <c r="AV43" s="100"/>
    </row>
    <row r="44" spans="2:48" ht="32.25" thickBot="1">
      <c r="B44" s="91" t="s">
        <v>176</v>
      </c>
      <c r="C44" s="106"/>
      <c r="D44" s="314">
        <f ca="1">INDIRECT("'"&amp;C$1&amp;"'!E8",TRUE)</f>
        <v>8923006</v>
      </c>
      <c r="E44" s="116"/>
      <c r="F44" s="314">
        <f ca="1">INDIRECT("'"&amp;E$1&amp;"'!E8",TRUE)</f>
        <v>3059408</v>
      </c>
      <c r="G44" s="116"/>
      <c r="H44" s="314">
        <f ca="1">INDIRECT("'"&amp;G$1&amp;"'!E8",TRUE)</f>
        <v>58698367</v>
      </c>
      <c r="I44" s="116"/>
      <c r="J44" s="314">
        <f ca="1">INDIRECT("'"&amp;I$1&amp;"'!E8",TRUE)</f>
        <v>9920594</v>
      </c>
      <c r="K44" s="116"/>
      <c r="L44" s="314">
        <f ca="1">INDIRECT("'"&amp;K$1&amp;"'!E8",TRUE)</f>
        <v>43306590</v>
      </c>
      <c r="M44" s="116"/>
      <c r="N44" s="314">
        <f ca="1">INDIRECT("'"&amp;M$1&amp;"'!E8",TRUE)</f>
        <v>3513565</v>
      </c>
      <c r="O44" s="116"/>
      <c r="P44" s="314">
        <f ca="1">INDIRECT("'"&amp;O$1&amp;"'!E8",TRUE)</f>
        <v>8757724</v>
      </c>
      <c r="Q44" s="116"/>
      <c r="R44" s="314">
        <f ca="1">INDIRECT("'"&amp;Q$1&amp;"'!E8",TRUE)</f>
        <v>3612718</v>
      </c>
      <c r="S44" s="116"/>
      <c r="T44" s="314">
        <f ca="1">INDIRECT("'"&amp;S$1&amp;"'!E8",TRUE)</f>
        <v>1875328</v>
      </c>
      <c r="U44" s="116"/>
      <c r="V44" s="314">
        <f ca="1">INDIRECT("'"&amp;U$1&amp;"'!E8",TRUE)</f>
        <v>6052640</v>
      </c>
      <c r="W44" s="116"/>
      <c r="X44" s="314">
        <f ca="1">INDIRECT("'"&amp;W$1&amp;"'!E8",TRUE)</f>
        <v>31157545</v>
      </c>
      <c r="Y44" s="116"/>
      <c r="Z44" s="314">
        <f ca="1">INDIRECT("'"&amp;Y$1&amp;"'!E8",TRUE)</f>
        <v>11312424</v>
      </c>
      <c r="AA44" s="116"/>
      <c r="AB44" s="314">
        <f ca="1">INDIRECT("'"&amp;AA$1&amp;"'!E8",TRUE)</f>
        <v>17764168</v>
      </c>
      <c r="AC44" s="116"/>
      <c r="AD44" s="314">
        <f ca="1">INDIRECT("'"&amp;AC$1&amp;"'!E8",TRUE)</f>
        <v>2770932</v>
      </c>
      <c r="AE44" s="116"/>
      <c r="AF44" s="314">
        <f ca="1">INDIRECT("'"&amp;AE$1&amp;"'!E8",TRUE)</f>
        <v>10443872</v>
      </c>
      <c r="AG44" s="116"/>
      <c r="AH44" s="314">
        <f ca="1">INDIRECT("'"&amp;AG$1&amp;"'!E8",TRUE)</f>
        <v>2883625</v>
      </c>
      <c r="AI44" s="116"/>
      <c r="AJ44" s="314">
        <f ca="1">INDIRECT("'"&amp;AI$1&amp;"'!E8",TRUE)</f>
        <v>8195440</v>
      </c>
      <c r="AK44" s="116"/>
      <c r="AL44" s="314">
        <f ca="1">INDIRECT("'"&amp;AK$1&amp;"'!E8",TRUE)</f>
        <v>24456639</v>
      </c>
      <c r="AM44" s="116"/>
      <c r="AN44" s="314">
        <f ca="1">INDIRECT("'"&amp;AM$1&amp;"'!E8",TRUE)</f>
        <v>27244458</v>
      </c>
      <c r="AO44" s="116"/>
      <c r="AP44" s="314">
        <f ca="1">INDIRECT("'"&amp;AO$1&amp;"'!E8",TRUE)</f>
        <v>49332468</v>
      </c>
      <c r="AQ44" s="116"/>
      <c r="AR44" s="314">
        <f ca="1">INDIRECT("'"&amp;AQ$1&amp;"'!E8",TRUE)</f>
        <v>5004640</v>
      </c>
      <c r="AS44" s="116"/>
      <c r="AT44" s="314">
        <f ca="1">INDIRECT("'"&amp;AS$1&amp;"'!E8",TRUE)</f>
        <v>1957781.844</v>
      </c>
      <c r="AU44" s="81"/>
      <c r="AV44" s="98">
        <f ca="1">INDIRECT("'"&amp;AU$1&amp;"'!E8",TRUE)</f>
        <v>2070325</v>
      </c>
    </row>
    <row r="45" spans="2:48" ht="32.25" thickBot="1">
      <c r="B45" s="89" t="s">
        <v>177</v>
      </c>
      <c r="C45" s="104"/>
      <c r="D45" s="312">
        <f ca="1">INDIRECT("'"&amp;C$1&amp;"'!E147",TRUE)</f>
        <v>4461503</v>
      </c>
      <c r="E45" s="114"/>
      <c r="F45" s="312">
        <f ca="1">INDIRECT("'"&amp;E$1&amp;"'!E147",TRUE)</f>
        <v>1529704</v>
      </c>
      <c r="G45" s="114"/>
      <c r="H45" s="312">
        <f ca="1">INDIRECT("'"&amp;G$1&amp;"'!E147",TRUE)</f>
        <v>29349184</v>
      </c>
      <c r="I45" s="114"/>
      <c r="J45" s="312">
        <f ca="1">INDIRECT("'"&amp;I$1&amp;"'!E147",TRUE)</f>
        <v>4960297</v>
      </c>
      <c r="K45" s="114"/>
      <c r="L45" s="312">
        <f ca="1">INDIRECT("'"&amp;K$1&amp;"'!E147",TRUE)</f>
        <v>21653295</v>
      </c>
      <c r="M45" s="114"/>
      <c r="N45" s="312">
        <f ca="1">INDIRECT("'"&amp;M$1&amp;"'!E147",TRUE)</f>
        <v>1756782</v>
      </c>
      <c r="O45" s="114"/>
      <c r="P45" s="312">
        <f ca="1">INDIRECT("'"&amp;O$1&amp;"'!E147",TRUE)</f>
        <v>4378862</v>
      </c>
      <c r="Q45" s="114"/>
      <c r="R45" s="312">
        <f ca="1">INDIRECT("'"&amp;Q$1&amp;"'!E147",TRUE)</f>
        <v>1806359</v>
      </c>
      <c r="S45" s="114"/>
      <c r="T45" s="312">
        <f ca="1">INDIRECT("'"&amp;S$1&amp;"'!E147",TRUE)</f>
        <v>937664</v>
      </c>
      <c r="U45" s="114"/>
      <c r="V45" s="312">
        <f ca="1">INDIRECT("'"&amp;U$1&amp;"'!E147",TRUE)</f>
        <v>3026320</v>
      </c>
      <c r="W45" s="114"/>
      <c r="X45" s="312">
        <f ca="1">INDIRECT("'"&amp;W$1&amp;"'!E147",TRUE)</f>
        <v>15578772</v>
      </c>
      <c r="Y45" s="114"/>
      <c r="Z45" s="312">
        <f ca="1">INDIRECT("'"&amp;Y$1&amp;"'!E147",TRUE)</f>
        <v>5656212</v>
      </c>
      <c r="AA45" s="114"/>
      <c r="AB45" s="312">
        <f ca="1">INDIRECT("'"&amp;AA$1&amp;"'!E147",TRUE)</f>
        <v>8882084</v>
      </c>
      <c r="AC45" s="114"/>
      <c r="AD45" s="312">
        <f ca="1">INDIRECT("'"&amp;AC$1&amp;"'!E147",TRUE)</f>
        <v>1385466</v>
      </c>
      <c r="AE45" s="114"/>
      <c r="AF45" s="312">
        <f ca="1">INDIRECT("'"&amp;AE$1&amp;"'!E147",TRUE)</f>
        <v>5221936</v>
      </c>
      <c r="AG45" s="114"/>
      <c r="AH45" s="312">
        <f ca="1">INDIRECT("'"&amp;AG$1&amp;"'!E147",TRUE)</f>
        <v>1441812</v>
      </c>
      <c r="AI45" s="114"/>
      <c r="AJ45" s="312">
        <f ca="1">INDIRECT("'"&amp;AI$1&amp;"'!E147",TRUE)</f>
        <v>4097720</v>
      </c>
      <c r="AK45" s="114"/>
      <c r="AL45" s="312">
        <f ca="1">INDIRECT("'"&amp;AK$1&amp;"'!E147",TRUE)</f>
        <v>12228320</v>
      </c>
      <c r="AM45" s="114"/>
      <c r="AN45" s="312">
        <f ca="1">INDIRECT("'"&amp;AM$1&amp;"'!E147",TRUE)</f>
        <v>13622229</v>
      </c>
      <c r="AO45" s="114"/>
      <c r="AP45" s="312">
        <f ca="1">INDIRECT("'"&amp;AO$1&amp;"'!E147",TRUE)</f>
        <v>24666234</v>
      </c>
      <c r="AQ45" s="114"/>
      <c r="AR45" s="312">
        <f ca="1">INDIRECT("'"&amp;AQ$1&amp;"'!E147",TRUE)</f>
        <v>2502320</v>
      </c>
      <c r="AS45" s="114"/>
      <c r="AT45" s="312">
        <f ca="1">INDIRECT("'"&amp;AS$1&amp;"'!E147",TRUE)</f>
        <v>978891</v>
      </c>
      <c r="AU45" s="81"/>
      <c r="AV45" s="98">
        <f ca="1">INDIRECT("'"&amp;AU$1&amp;"'!E147",TRUE)</f>
        <v>1035162</v>
      </c>
    </row>
    <row r="46" spans="2:48" ht="5.25" customHeight="1">
      <c r="C46" s="102"/>
      <c r="D46" s="310"/>
      <c r="E46" s="112"/>
      <c r="F46" s="310"/>
      <c r="G46" s="112"/>
      <c r="H46" s="310"/>
      <c r="I46" s="112"/>
      <c r="J46" s="310"/>
      <c r="K46" s="112"/>
      <c r="L46" s="310"/>
      <c r="M46" s="112"/>
      <c r="N46" s="310"/>
      <c r="O46" s="112"/>
      <c r="P46" s="310"/>
      <c r="Q46" s="112"/>
      <c r="R46" s="310"/>
      <c r="S46" s="112"/>
      <c r="T46" s="310"/>
      <c r="U46" s="112"/>
      <c r="V46" s="310"/>
      <c r="W46" s="112"/>
      <c r="X46" s="310"/>
      <c r="Y46" s="112"/>
      <c r="Z46" s="310"/>
      <c r="AA46" s="112"/>
      <c r="AB46" s="310"/>
      <c r="AC46" s="112"/>
      <c r="AD46" s="310"/>
      <c r="AE46" s="112"/>
      <c r="AF46" s="310"/>
      <c r="AG46" s="112"/>
      <c r="AH46" s="310"/>
      <c r="AI46" s="112"/>
      <c r="AJ46" s="310"/>
      <c r="AK46" s="112"/>
      <c r="AL46" s="310"/>
      <c r="AM46" s="112"/>
      <c r="AN46" s="310"/>
      <c r="AO46" s="112"/>
      <c r="AP46" s="310"/>
      <c r="AQ46" s="112"/>
      <c r="AR46" s="310"/>
      <c r="AS46" s="112"/>
      <c r="AT46" s="310"/>
      <c r="AU46" s="79"/>
      <c r="AV46" s="97"/>
    </row>
    <row r="47" spans="2:48" ht="5.25" customHeight="1">
      <c r="C47" s="102"/>
      <c r="D47" s="310"/>
      <c r="E47" s="112"/>
      <c r="F47" s="310"/>
      <c r="G47" s="112"/>
      <c r="H47" s="310"/>
      <c r="I47" s="112"/>
      <c r="J47" s="310"/>
      <c r="K47" s="112"/>
      <c r="L47" s="310"/>
      <c r="M47" s="112"/>
      <c r="N47" s="310"/>
      <c r="O47" s="112"/>
      <c r="P47" s="310"/>
      <c r="Q47" s="112"/>
      <c r="R47" s="310"/>
      <c r="S47" s="112"/>
      <c r="T47" s="310"/>
      <c r="U47" s="112"/>
      <c r="V47" s="310"/>
      <c r="W47" s="112"/>
      <c r="X47" s="310"/>
      <c r="Y47" s="112"/>
      <c r="Z47" s="310"/>
      <c r="AA47" s="112"/>
      <c r="AB47" s="310"/>
      <c r="AC47" s="112"/>
      <c r="AD47" s="310"/>
      <c r="AE47" s="112"/>
      <c r="AF47" s="310"/>
      <c r="AG47" s="112"/>
      <c r="AH47" s="310"/>
      <c r="AI47" s="112"/>
      <c r="AJ47" s="310"/>
      <c r="AK47" s="112"/>
      <c r="AL47" s="310"/>
      <c r="AM47" s="112"/>
      <c r="AN47" s="310"/>
      <c r="AO47" s="112"/>
      <c r="AP47" s="310"/>
      <c r="AQ47" s="112"/>
      <c r="AR47" s="310"/>
      <c r="AS47" s="112"/>
      <c r="AT47" s="310"/>
      <c r="AU47" s="79"/>
      <c r="AV47" s="97"/>
    </row>
    <row r="48" spans="2:48" ht="5.25" customHeight="1">
      <c r="B48" s="78"/>
      <c r="C48" s="107"/>
      <c r="D48" s="100"/>
      <c r="F48" s="100"/>
      <c r="H48" s="100"/>
      <c r="J48" s="100"/>
      <c r="L48" s="100"/>
      <c r="N48" s="100"/>
      <c r="P48" s="100"/>
      <c r="R48" s="100"/>
      <c r="T48" s="100"/>
      <c r="V48" s="100"/>
      <c r="X48" s="100"/>
      <c r="Z48" s="100"/>
      <c r="AB48" s="100"/>
      <c r="AD48" s="100"/>
      <c r="AF48" s="100"/>
      <c r="AH48" s="100"/>
      <c r="AJ48" s="100"/>
      <c r="AL48" s="100"/>
      <c r="AN48" s="100"/>
      <c r="AP48" s="100"/>
      <c r="AR48" s="100"/>
      <c r="AT48" s="100"/>
      <c r="AV48" s="100"/>
    </row>
    <row r="49" spans="2:48">
      <c r="B49" s="85" t="s">
        <v>163</v>
      </c>
      <c r="C49" s="101"/>
      <c r="D49" s="309"/>
      <c r="E49" s="111"/>
      <c r="F49" s="309"/>
      <c r="G49" s="111"/>
      <c r="H49" s="309"/>
      <c r="I49" s="111"/>
      <c r="J49" s="309"/>
      <c r="K49" s="111"/>
      <c r="L49" s="309"/>
      <c r="M49" s="111"/>
      <c r="N49" s="309"/>
      <c r="O49" s="111"/>
      <c r="P49" s="309"/>
      <c r="Q49" s="111"/>
      <c r="R49" s="309"/>
      <c r="S49" s="111"/>
      <c r="T49" s="309"/>
      <c r="U49" s="111"/>
      <c r="V49" s="309"/>
      <c r="W49" s="111"/>
      <c r="X49" s="309"/>
      <c r="Y49" s="111"/>
      <c r="Z49" s="309"/>
      <c r="AA49" s="111"/>
      <c r="AB49" s="309"/>
      <c r="AC49" s="111"/>
      <c r="AD49" s="309"/>
      <c r="AE49" s="111"/>
      <c r="AF49" s="309"/>
      <c r="AG49" s="111"/>
      <c r="AH49" s="309"/>
      <c r="AI49" s="111"/>
      <c r="AJ49" s="309"/>
      <c r="AK49" s="111"/>
      <c r="AL49" s="309"/>
      <c r="AM49" s="111"/>
      <c r="AN49" s="309"/>
      <c r="AO49" s="111"/>
      <c r="AP49" s="309"/>
      <c r="AQ49" s="111"/>
      <c r="AR49" s="309"/>
      <c r="AS49" s="111"/>
      <c r="AT49" s="309"/>
      <c r="AU49" s="122"/>
      <c r="AV49" s="318"/>
    </row>
    <row r="50" spans="2:48">
      <c r="B50" s="84" t="s">
        <v>119</v>
      </c>
      <c r="C50" s="102"/>
      <c r="D50" s="310">
        <f ca="1">INDIRECT("'"&amp;C$1&amp;"'!E151",TRUE)</f>
        <v>0</v>
      </c>
      <c r="E50" s="112"/>
      <c r="F50" s="310">
        <f ca="1">INDIRECT("'"&amp;E$1&amp;"'!E151",TRUE)</f>
        <v>0</v>
      </c>
      <c r="G50" s="112"/>
      <c r="H50" s="310">
        <f ca="1">INDIRECT("'"&amp;G$1&amp;"'!E151",TRUE)</f>
        <v>17658426</v>
      </c>
      <c r="I50" s="112"/>
      <c r="J50" s="310">
        <f ca="1">INDIRECT("'"&amp;I$1&amp;"'!E151",TRUE)</f>
        <v>0</v>
      </c>
      <c r="K50" s="112"/>
      <c r="L50" s="310">
        <f ca="1">INDIRECT("'"&amp;K$1&amp;"'!E151",TRUE)</f>
        <v>0</v>
      </c>
      <c r="M50" s="112"/>
      <c r="N50" s="310">
        <f ca="1">INDIRECT("'"&amp;M$1&amp;"'!E151",TRUE)</f>
        <v>0</v>
      </c>
      <c r="O50" s="112"/>
      <c r="P50" s="310">
        <f ca="1">INDIRECT("'"&amp;O$1&amp;"'!E151",TRUE)</f>
        <v>2919241</v>
      </c>
      <c r="Q50" s="112"/>
      <c r="R50" s="310">
        <f ca="1">INDIRECT("'"&amp;Q$1&amp;"'!E151",TRUE)</f>
        <v>1204239</v>
      </c>
      <c r="S50" s="112"/>
      <c r="T50" s="310">
        <f ca="1">INDIRECT("'"&amp;S$1&amp;"'!E151",TRUE)</f>
        <v>0</v>
      </c>
      <c r="U50" s="112"/>
      <c r="V50" s="310">
        <f ca="1">INDIRECT("'"&amp;U$1&amp;"'!E151",TRUE)</f>
        <v>0</v>
      </c>
      <c r="W50" s="112"/>
      <c r="X50" s="310">
        <f ca="1">INDIRECT("'"&amp;W$1&amp;"'!E151",TRUE)</f>
        <v>10385848</v>
      </c>
      <c r="Y50" s="112"/>
      <c r="Z50" s="310">
        <f ca="1">INDIRECT("'"&amp;Y$1&amp;"'!E151",TRUE)</f>
        <v>0</v>
      </c>
      <c r="AA50" s="112"/>
      <c r="AB50" s="310">
        <f ca="1">INDIRECT("'"&amp;AA$1&amp;"'!E151",TRUE)</f>
        <v>5921389</v>
      </c>
      <c r="AC50" s="112"/>
      <c r="AD50" s="310">
        <f ca="1">INDIRECT("'"&amp;AC$1&amp;"'!E151",TRUE)</f>
        <v>0</v>
      </c>
      <c r="AE50" s="112"/>
      <c r="AF50" s="310">
        <f ca="1">INDIRECT("'"&amp;AE$1&amp;"'!E151",TRUE)</f>
        <v>3481291</v>
      </c>
      <c r="AG50" s="112"/>
      <c r="AH50" s="310">
        <f ca="1">INDIRECT("'"&amp;AG$1&amp;"'!E151",TRUE)</f>
        <v>0</v>
      </c>
      <c r="AI50" s="112"/>
      <c r="AJ50" s="310">
        <f ca="1">INDIRECT("'"&amp;AI$1&amp;"'!E151",TRUE)</f>
        <v>2731813</v>
      </c>
      <c r="AK50" s="112"/>
      <c r="AL50" s="310">
        <f ca="1">INDIRECT("'"&amp;AK$1&amp;"'!E151",TRUE)</f>
        <v>0</v>
      </c>
      <c r="AM50" s="112"/>
      <c r="AN50" s="310">
        <f ca="1">INDIRECT("'"&amp;AM$1&amp;"'!E151",TRUE)</f>
        <v>9081486</v>
      </c>
      <c r="AO50" s="112"/>
      <c r="AP50" s="310">
        <f ca="1">INDIRECT("'"&amp;AO$1&amp;"'!E151",TRUE)</f>
        <v>0</v>
      </c>
      <c r="AQ50" s="112"/>
      <c r="AR50" s="310">
        <f ca="1">INDIRECT("'"&amp;AQ$1&amp;"'!E151",TRUE)</f>
        <v>0</v>
      </c>
      <c r="AS50" s="112"/>
      <c r="AT50" s="310">
        <f ca="1">INDIRECT("'"&amp;AS$1&amp;"'!E151",TRUE)</f>
        <v>0</v>
      </c>
      <c r="AU50" s="79"/>
      <c r="AV50" s="97">
        <f ca="1">INDIRECT("'"&amp;AU$1&amp;"'!E151",TRUE)</f>
        <v>0</v>
      </c>
    </row>
    <row r="51" spans="2:48" ht="31.5">
      <c r="B51" s="84" t="s">
        <v>120</v>
      </c>
      <c r="C51" s="102"/>
      <c r="D51" s="310">
        <f ca="1">INDIRECT("'"&amp;C$1&amp;"'!E152",TRUE)</f>
        <v>0</v>
      </c>
      <c r="E51" s="112"/>
      <c r="F51" s="310">
        <f ca="1">INDIRECT("'"&amp;E$1&amp;"'!E152",TRUE)</f>
        <v>0</v>
      </c>
      <c r="G51" s="112"/>
      <c r="H51" s="310">
        <f ca="1">INDIRECT("'"&amp;G$1&amp;"'!E152",TRUE)</f>
        <v>0</v>
      </c>
      <c r="I51" s="112"/>
      <c r="J51" s="310">
        <f ca="1">INDIRECT("'"&amp;I$1&amp;"'!E152",TRUE)</f>
        <v>0</v>
      </c>
      <c r="K51" s="112"/>
      <c r="L51" s="310">
        <f ca="1">INDIRECT("'"&amp;K$1&amp;"'!E152",TRUE)</f>
        <v>0</v>
      </c>
      <c r="M51" s="112"/>
      <c r="N51" s="310">
        <f ca="1">INDIRECT("'"&amp;M$1&amp;"'!E152",TRUE)</f>
        <v>0</v>
      </c>
      <c r="O51" s="112"/>
      <c r="P51" s="310">
        <f ca="1">INDIRECT("'"&amp;O$1&amp;"'!E152",TRUE)</f>
        <v>729810</v>
      </c>
      <c r="Q51" s="112"/>
      <c r="R51" s="310">
        <f ca="1">INDIRECT("'"&amp;Q$1&amp;"'!E152",TRUE)</f>
        <v>301060</v>
      </c>
      <c r="S51" s="112"/>
      <c r="T51" s="310">
        <f ca="1">INDIRECT("'"&amp;S$1&amp;"'!E152",TRUE)</f>
        <v>0</v>
      </c>
      <c r="U51" s="112"/>
      <c r="V51" s="310">
        <f ca="1">INDIRECT("'"&amp;U$1&amp;"'!E152",TRUE)</f>
        <v>0</v>
      </c>
      <c r="W51" s="112"/>
      <c r="X51" s="310">
        <f ca="1">INDIRECT("'"&amp;W$1&amp;"'!E152",TRUE)</f>
        <v>2596462</v>
      </c>
      <c r="Y51" s="112"/>
      <c r="Z51" s="310">
        <f ca="1">INDIRECT("'"&amp;Y$1&amp;"'!E152",TRUE)</f>
        <v>0</v>
      </c>
      <c r="AA51" s="112"/>
      <c r="AB51" s="310">
        <f ca="1">INDIRECT("'"&amp;AA$1&amp;"'!E152",TRUE)</f>
        <v>1480347</v>
      </c>
      <c r="AC51" s="112"/>
      <c r="AD51" s="310">
        <f ca="1">INDIRECT("'"&amp;AC$1&amp;"'!E152",TRUE)</f>
        <v>0</v>
      </c>
      <c r="AE51" s="112"/>
      <c r="AF51" s="310">
        <f ca="1">INDIRECT("'"&amp;AE$1&amp;"'!E152",TRUE)</f>
        <v>870323</v>
      </c>
      <c r="AG51" s="112"/>
      <c r="AH51" s="310">
        <f ca="1">INDIRECT("'"&amp;AG$1&amp;"'!E152",TRUE)</f>
        <v>0</v>
      </c>
      <c r="AI51" s="112"/>
      <c r="AJ51" s="310">
        <f ca="1">INDIRECT("'"&amp;AI$1&amp;"'!E152",TRUE)</f>
        <v>682953</v>
      </c>
      <c r="AK51" s="112"/>
      <c r="AL51" s="310">
        <f ca="1">INDIRECT("'"&amp;AK$1&amp;"'!E152",TRUE)</f>
        <v>0</v>
      </c>
      <c r="AM51" s="112"/>
      <c r="AN51" s="310">
        <f ca="1">INDIRECT("'"&amp;AM$1&amp;"'!E152",TRUE)</f>
        <v>2270371</v>
      </c>
      <c r="AO51" s="112"/>
      <c r="AP51" s="310">
        <f ca="1">INDIRECT("'"&amp;AO$1&amp;"'!E152",TRUE)</f>
        <v>0</v>
      </c>
      <c r="AQ51" s="112"/>
      <c r="AR51" s="310">
        <f ca="1">INDIRECT("'"&amp;AQ$1&amp;"'!E152",TRUE)</f>
        <v>0</v>
      </c>
      <c r="AS51" s="112"/>
      <c r="AT51" s="310">
        <f ca="1">INDIRECT("'"&amp;AS$1&amp;"'!E152",TRUE)</f>
        <v>0</v>
      </c>
      <c r="AU51" s="79"/>
      <c r="AV51" s="97">
        <f ca="1">INDIRECT("'"&amp;AU$1&amp;"'!E152",TRUE)</f>
        <v>0</v>
      </c>
    </row>
    <row r="52" spans="2:48" ht="31.5">
      <c r="B52" s="84" t="s">
        <v>121</v>
      </c>
      <c r="C52" s="102"/>
      <c r="D52" s="310">
        <f ca="1">INDIRECT("'"&amp;C$1&amp;"'!E153",TRUE)</f>
        <v>0</v>
      </c>
      <c r="E52" s="112"/>
      <c r="F52" s="310">
        <f ca="1">INDIRECT("'"&amp;E$1&amp;"'!E153",TRUE)</f>
        <v>0</v>
      </c>
      <c r="G52" s="112"/>
      <c r="H52" s="310">
        <f ca="1">INDIRECT("'"&amp;G$1&amp;"'!E153",TRUE)</f>
        <v>0</v>
      </c>
      <c r="I52" s="112"/>
      <c r="J52" s="310">
        <f ca="1">INDIRECT("'"&amp;I$1&amp;"'!E153",TRUE)</f>
        <v>0</v>
      </c>
      <c r="K52" s="112"/>
      <c r="L52" s="310">
        <f ca="1">INDIRECT("'"&amp;K$1&amp;"'!E153",TRUE)</f>
        <v>0</v>
      </c>
      <c r="M52" s="112"/>
      <c r="N52" s="310">
        <f ca="1">INDIRECT("'"&amp;M$1&amp;"'!E153",TRUE)</f>
        <v>0</v>
      </c>
      <c r="O52" s="112"/>
      <c r="P52" s="310">
        <f ca="1">INDIRECT("'"&amp;O$1&amp;"'!E153",TRUE)</f>
        <v>0</v>
      </c>
      <c r="Q52" s="112"/>
      <c r="R52" s="310">
        <f ca="1">INDIRECT("'"&amp;Q$1&amp;"'!E153",TRUE)</f>
        <v>0</v>
      </c>
      <c r="S52" s="112"/>
      <c r="T52" s="310">
        <f ca="1">INDIRECT("'"&amp;S$1&amp;"'!E153",TRUE)</f>
        <v>0</v>
      </c>
      <c r="U52" s="112"/>
      <c r="V52" s="310">
        <f ca="1">INDIRECT("'"&amp;U$1&amp;"'!E153",TRUE)</f>
        <v>0</v>
      </c>
      <c r="W52" s="112"/>
      <c r="X52" s="310">
        <f ca="1">INDIRECT("'"&amp;W$1&amp;"'!E153",TRUE)</f>
        <v>0</v>
      </c>
      <c r="Y52" s="112"/>
      <c r="Z52" s="310">
        <f ca="1">INDIRECT("'"&amp;Y$1&amp;"'!E153",TRUE)</f>
        <v>0</v>
      </c>
      <c r="AA52" s="112"/>
      <c r="AB52" s="310">
        <f ca="1">INDIRECT("'"&amp;AA$1&amp;"'!E153",TRUE)</f>
        <v>0</v>
      </c>
      <c r="AC52" s="112"/>
      <c r="AD52" s="310">
        <f ca="1">INDIRECT("'"&amp;AC$1&amp;"'!E153",TRUE)</f>
        <v>0</v>
      </c>
      <c r="AE52" s="112"/>
      <c r="AF52" s="310">
        <f ca="1">INDIRECT("'"&amp;AE$1&amp;"'!E153",TRUE)</f>
        <v>0</v>
      </c>
      <c r="AG52" s="112"/>
      <c r="AH52" s="310">
        <f ca="1">INDIRECT("'"&amp;AG$1&amp;"'!E153",TRUE)</f>
        <v>0</v>
      </c>
      <c r="AI52" s="112"/>
      <c r="AJ52" s="310">
        <f ca="1">INDIRECT("'"&amp;AI$1&amp;"'!E153",TRUE)</f>
        <v>0</v>
      </c>
      <c r="AK52" s="112"/>
      <c r="AL52" s="310">
        <f ca="1">INDIRECT("'"&amp;AK$1&amp;"'!E153",TRUE)</f>
        <v>0</v>
      </c>
      <c r="AM52" s="112"/>
      <c r="AN52" s="310">
        <f ca="1">INDIRECT("'"&amp;AM$1&amp;"'!E153",TRUE)</f>
        <v>0</v>
      </c>
      <c r="AO52" s="112"/>
      <c r="AP52" s="310">
        <f ca="1">INDIRECT("'"&amp;AO$1&amp;"'!E153",TRUE)</f>
        <v>0</v>
      </c>
      <c r="AQ52" s="112"/>
      <c r="AR52" s="310">
        <f ca="1">INDIRECT("'"&amp;AQ$1&amp;"'!E153",TRUE)</f>
        <v>0</v>
      </c>
      <c r="AS52" s="112"/>
      <c r="AT52" s="310">
        <f ca="1">INDIRECT("'"&amp;AS$1&amp;"'!E153",TRUE)</f>
        <v>0</v>
      </c>
      <c r="AU52" s="79"/>
      <c r="AV52" s="97">
        <f ca="1">INDIRECT("'"&amp;AU$1&amp;"'!E153",TRUE)</f>
        <v>0</v>
      </c>
    </row>
    <row r="53" spans="2:48" ht="31.5">
      <c r="B53" s="84" t="s">
        <v>122</v>
      </c>
      <c r="C53" s="102"/>
      <c r="D53" s="310">
        <f ca="1">INDIRECT("'"&amp;C$1&amp;"'!E154",TRUE)</f>
        <v>0</v>
      </c>
      <c r="E53" s="112"/>
      <c r="F53" s="310">
        <f ca="1">INDIRECT("'"&amp;E$1&amp;"'!E154",TRUE)</f>
        <v>0</v>
      </c>
      <c r="G53" s="112"/>
      <c r="H53" s="310">
        <f ca="1">INDIRECT("'"&amp;G$1&amp;"'!E154",TRUE)</f>
        <v>0</v>
      </c>
      <c r="I53" s="112"/>
      <c r="J53" s="310">
        <f ca="1">INDIRECT("'"&amp;I$1&amp;"'!E154",TRUE)</f>
        <v>0</v>
      </c>
      <c r="K53" s="112"/>
      <c r="L53" s="310">
        <f ca="1">INDIRECT("'"&amp;K$1&amp;"'!E154",TRUE)</f>
        <v>0</v>
      </c>
      <c r="M53" s="112"/>
      <c r="N53" s="310">
        <f ca="1">INDIRECT("'"&amp;M$1&amp;"'!E154",TRUE)</f>
        <v>0</v>
      </c>
      <c r="O53" s="112"/>
      <c r="P53" s="310">
        <f ca="1">INDIRECT("'"&amp;O$1&amp;"'!E154",TRUE)</f>
        <v>364905</v>
      </c>
      <c r="Q53" s="112"/>
      <c r="R53" s="310">
        <f ca="1">INDIRECT("'"&amp;Q$1&amp;"'!E154",TRUE)</f>
        <v>150530</v>
      </c>
      <c r="S53" s="112"/>
      <c r="T53" s="310">
        <f ca="1">INDIRECT("'"&amp;S$1&amp;"'!E154",TRUE)</f>
        <v>0</v>
      </c>
      <c r="U53" s="112"/>
      <c r="V53" s="310">
        <f ca="1">INDIRECT("'"&amp;U$1&amp;"'!E154",TRUE)</f>
        <v>0</v>
      </c>
      <c r="W53" s="112"/>
      <c r="X53" s="310">
        <f ca="1">INDIRECT("'"&amp;W$1&amp;"'!E154",TRUE)</f>
        <v>0</v>
      </c>
      <c r="Y53" s="112"/>
      <c r="Z53" s="310">
        <f ca="1">INDIRECT("'"&amp;Y$1&amp;"'!E154",TRUE)</f>
        <v>0</v>
      </c>
      <c r="AA53" s="112"/>
      <c r="AB53" s="310">
        <f ca="1">INDIRECT("'"&amp;AA$1&amp;"'!E154",TRUE)</f>
        <v>740174</v>
      </c>
      <c r="AC53" s="112"/>
      <c r="AD53" s="310">
        <f ca="1">INDIRECT("'"&amp;AC$1&amp;"'!E154",TRUE)</f>
        <v>0</v>
      </c>
      <c r="AE53" s="112"/>
      <c r="AF53" s="310">
        <f ca="1">INDIRECT("'"&amp;AE$1&amp;"'!E154",TRUE)</f>
        <v>0</v>
      </c>
      <c r="AG53" s="112"/>
      <c r="AH53" s="310">
        <f ca="1">INDIRECT("'"&amp;AG$1&amp;"'!E154",TRUE)</f>
        <v>0</v>
      </c>
      <c r="AI53" s="112"/>
      <c r="AJ53" s="310">
        <f ca="1">INDIRECT("'"&amp;AI$1&amp;"'!E154",TRUE)</f>
        <v>341477</v>
      </c>
      <c r="AK53" s="112"/>
      <c r="AL53" s="310">
        <f ca="1">INDIRECT("'"&amp;AK$1&amp;"'!E154",TRUE)</f>
        <v>0</v>
      </c>
      <c r="AM53" s="112"/>
      <c r="AN53" s="310">
        <f ca="1">INDIRECT("'"&amp;AM$1&amp;"'!E154",TRUE)</f>
        <v>1135186</v>
      </c>
      <c r="AO53" s="112"/>
      <c r="AP53" s="310">
        <f ca="1">INDIRECT("'"&amp;AO$1&amp;"'!E154",TRUE)</f>
        <v>0</v>
      </c>
      <c r="AQ53" s="112"/>
      <c r="AR53" s="310">
        <f ca="1">INDIRECT("'"&amp;AQ$1&amp;"'!E154",TRUE)</f>
        <v>0</v>
      </c>
      <c r="AS53" s="112"/>
      <c r="AT53" s="310">
        <f ca="1">INDIRECT("'"&amp;AS$1&amp;"'!E154",TRUE)</f>
        <v>0</v>
      </c>
      <c r="AU53" s="79"/>
      <c r="AV53" s="97">
        <f ca="1">INDIRECT("'"&amp;AU$1&amp;"'!E154",TRUE)</f>
        <v>0</v>
      </c>
    </row>
    <row r="54" spans="2:48" ht="31.5">
      <c r="B54" s="84" t="s">
        <v>122</v>
      </c>
      <c r="C54" s="102"/>
      <c r="D54" s="310">
        <f ca="1">INDIRECT("'"&amp;C$1&amp;"'!E155",TRUE)</f>
        <v>0</v>
      </c>
      <c r="E54" s="112"/>
      <c r="F54" s="310">
        <f ca="1">INDIRECT("'"&amp;E$1&amp;"'!E155",TRUE)</f>
        <v>0</v>
      </c>
      <c r="G54" s="112"/>
      <c r="H54" s="310">
        <f ca="1">INDIRECT("'"&amp;G$1&amp;"'!E155",TRUE)</f>
        <v>0</v>
      </c>
      <c r="I54" s="112"/>
      <c r="J54" s="310">
        <f ca="1">INDIRECT("'"&amp;I$1&amp;"'!E155",TRUE)</f>
        <v>0</v>
      </c>
      <c r="K54" s="112"/>
      <c r="L54" s="310">
        <f ca="1">INDIRECT("'"&amp;K$1&amp;"'!E155",TRUE)</f>
        <v>0</v>
      </c>
      <c r="M54" s="112"/>
      <c r="N54" s="310">
        <f ca="1">INDIRECT("'"&amp;M$1&amp;"'!E155",TRUE)</f>
        <v>0</v>
      </c>
      <c r="O54" s="112"/>
      <c r="P54" s="310">
        <f ca="1">INDIRECT("'"&amp;O$1&amp;"'!E155",TRUE)</f>
        <v>0</v>
      </c>
      <c r="Q54" s="112"/>
      <c r="R54" s="310">
        <f ca="1">INDIRECT("'"&amp;Q$1&amp;"'!E155",TRUE)</f>
        <v>0</v>
      </c>
      <c r="S54" s="112"/>
      <c r="T54" s="310">
        <f ca="1">INDIRECT("'"&amp;S$1&amp;"'!E155",TRUE)</f>
        <v>0</v>
      </c>
      <c r="U54" s="112"/>
      <c r="V54" s="310">
        <f ca="1">INDIRECT("'"&amp;U$1&amp;"'!E155",TRUE)</f>
        <v>0</v>
      </c>
      <c r="W54" s="112"/>
      <c r="X54" s="310">
        <f ca="1">INDIRECT("'"&amp;W$1&amp;"'!E155",TRUE)</f>
        <v>0</v>
      </c>
      <c r="Y54" s="112"/>
      <c r="Z54" s="310">
        <f ca="1">INDIRECT("'"&amp;Y$1&amp;"'!E155",TRUE)</f>
        <v>0</v>
      </c>
      <c r="AA54" s="112"/>
      <c r="AB54" s="310">
        <f ca="1">INDIRECT("'"&amp;AA$1&amp;"'!E155",TRUE)</f>
        <v>0</v>
      </c>
      <c r="AC54" s="112"/>
      <c r="AD54" s="310">
        <f ca="1">INDIRECT("'"&amp;AC$1&amp;"'!E155",TRUE)</f>
        <v>0</v>
      </c>
      <c r="AE54" s="112"/>
      <c r="AF54" s="310">
        <f ca="1">INDIRECT("'"&amp;AE$1&amp;"'!E155",TRUE)</f>
        <v>0</v>
      </c>
      <c r="AG54" s="112"/>
      <c r="AH54" s="310">
        <f ca="1">INDIRECT("'"&amp;AG$1&amp;"'!E155",TRUE)</f>
        <v>0</v>
      </c>
      <c r="AI54" s="112"/>
      <c r="AJ54" s="310">
        <f ca="1">INDIRECT("'"&amp;AI$1&amp;"'!E155",TRUE)</f>
        <v>0</v>
      </c>
      <c r="AK54" s="112"/>
      <c r="AL54" s="310">
        <f ca="1">INDIRECT("'"&amp;AK$1&amp;"'!E155",TRUE)</f>
        <v>0</v>
      </c>
      <c r="AM54" s="112"/>
      <c r="AN54" s="310">
        <f ca="1">INDIRECT("'"&amp;AM$1&amp;"'!E155",TRUE)</f>
        <v>0</v>
      </c>
      <c r="AO54" s="112"/>
      <c r="AP54" s="310">
        <f ca="1">INDIRECT("'"&amp;AO$1&amp;"'!E155",TRUE)</f>
        <v>0</v>
      </c>
      <c r="AQ54" s="112"/>
      <c r="AR54" s="310">
        <f ca="1">INDIRECT("'"&amp;AQ$1&amp;"'!E155",TRUE)</f>
        <v>0</v>
      </c>
      <c r="AS54" s="112"/>
      <c r="AT54" s="310">
        <f ca="1">INDIRECT("'"&amp;AS$1&amp;"'!E155",TRUE)</f>
        <v>0</v>
      </c>
      <c r="AU54" s="79"/>
      <c r="AV54" s="97">
        <f ca="1">INDIRECT("'"&amp;AU$1&amp;"'!E155",TRUE)</f>
        <v>0</v>
      </c>
    </row>
    <row r="55" spans="2:48" ht="31.5">
      <c r="B55" s="84" t="s">
        <v>122</v>
      </c>
      <c r="C55" s="102"/>
      <c r="D55" s="310">
        <f ca="1">INDIRECT("'"&amp;C$1&amp;"'!E156",TRUE)</f>
        <v>0</v>
      </c>
      <c r="E55" s="112"/>
      <c r="F55" s="310">
        <f ca="1">INDIRECT("'"&amp;E$1&amp;"'!E156",TRUE)</f>
        <v>0</v>
      </c>
      <c r="G55" s="112"/>
      <c r="H55" s="310">
        <f ca="1">INDIRECT("'"&amp;G$1&amp;"'!E156",TRUE)</f>
        <v>0</v>
      </c>
      <c r="I55" s="112"/>
      <c r="J55" s="310">
        <f ca="1">INDIRECT("'"&amp;I$1&amp;"'!E156",TRUE)</f>
        <v>0</v>
      </c>
      <c r="K55" s="112"/>
      <c r="L55" s="310">
        <f ca="1">INDIRECT("'"&amp;K$1&amp;"'!E156",TRUE)</f>
        <v>0</v>
      </c>
      <c r="M55" s="112"/>
      <c r="N55" s="310">
        <f ca="1">INDIRECT("'"&amp;M$1&amp;"'!E156",TRUE)</f>
        <v>0</v>
      </c>
      <c r="O55" s="112"/>
      <c r="P55" s="310">
        <f ca="1">INDIRECT("'"&amp;O$1&amp;"'!E156",TRUE)</f>
        <v>0</v>
      </c>
      <c r="Q55" s="112"/>
      <c r="R55" s="310">
        <f ca="1">INDIRECT("'"&amp;Q$1&amp;"'!E156",TRUE)</f>
        <v>0</v>
      </c>
      <c r="S55" s="112"/>
      <c r="T55" s="310">
        <f ca="1">INDIRECT("'"&amp;S$1&amp;"'!E156",TRUE)</f>
        <v>0</v>
      </c>
      <c r="U55" s="112"/>
      <c r="V55" s="310">
        <f ca="1">INDIRECT("'"&amp;U$1&amp;"'!E156",TRUE)</f>
        <v>0</v>
      </c>
      <c r="W55" s="112"/>
      <c r="X55" s="310">
        <f ca="1">INDIRECT("'"&amp;W$1&amp;"'!E156",TRUE)</f>
        <v>0</v>
      </c>
      <c r="Y55" s="112"/>
      <c r="Z55" s="310">
        <f ca="1">INDIRECT("'"&amp;Y$1&amp;"'!E156",TRUE)</f>
        <v>0</v>
      </c>
      <c r="AA55" s="112"/>
      <c r="AB55" s="310">
        <f ca="1">INDIRECT("'"&amp;AA$1&amp;"'!E156",TRUE)</f>
        <v>0</v>
      </c>
      <c r="AC55" s="112"/>
      <c r="AD55" s="310">
        <f ca="1">INDIRECT("'"&amp;AC$1&amp;"'!E156",TRUE)</f>
        <v>0</v>
      </c>
      <c r="AE55" s="112"/>
      <c r="AF55" s="310">
        <f ca="1">INDIRECT("'"&amp;AE$1&amp;"'!E156",TRUE)</f>
        <v>0</v>
      </c>
      <c r="AG55" s="112"/>
      <c r="AH55" s="310">
        <f ca="1">INDIRECT("'"&amp;AG$1&amp;"'!E156",TRUE)</f>
        <v>0</v>
      </c>
      <c r="AI55" s="112"/>
      <c r="AJ55" s="310">
        <f ca="1">INDIRECT("'"&amp;AI$1&amp;"'!E156",TRUE)</f>
        <v>0</v>
      </c>
      <c r="AK55" s="112"/>
      <c r="AL55" s="310">
        <f ca="1">INDIRECT("'"&amp;AK$1&amp;"'!E156",TRUE)</f>
        <v>0</v>
      </c>
      <c r="AM55" s="112"/>
      <c r="AN55" s="310">
        <f ca="1">INDIRECT("'"&amp;AM$1&amp;"'!E156",TRUE)</f>
        <v>0</v>
      </c>
      <c r="AO55" s="112"/>
      <c r="AP55" s="310">
        <f ca="1">INDIRECT("'"&amp;AO$1&amp;"'!E156",TRUE)</f>
        <v>0</v>
      </c>
      <c r="AQ55" s="112"/>
      <c r="AR55" s="310">
        <f ca="1">INDIRECT("'"&amp;AQ$1&amp;"'!E156",TRUE)</f>
        <v>0</v>
      </c>
      <c r="AS55" s="112"/>
      <c r="AT55" s="310">
        <f ca="1">INDIRECT("'"&amp;AS$1&amp;"'!E156",TRUE)</f>
        <v>0</v>
      </c>
      <c r="AU55" s="79"/>
      <c r="AV55" s="97">
        <f ca="1">INDIRECT("'"&amp;AU$1&amp;"'!E156",TRUE)</f>
        <v>0</v>
      </c>
    </row>
    <row r="56" spans="2:48" ht="16.5" thickBot="1">
      <c r="B56" s="88" t="s">
        <v>115</v>
      </c>
      <c r="C56" s="103"/>
      <c r="D56" s="311">
        <f ca="1">INDIRECT("'"&amp;C$1&amp;"'!E157",TRUE)</f>
        <v>0</v>
      </c>
      <c r="E56" s="113"/>
      <c r="F56" s="311">
        <f ca="1">INDIRECT("'"&amp;E$1&amp;"'!E157",TRUE)</f>
        <v>0</v>
      </c>
      <c r="G56" s="113"/>
      <c r="H56" s="311">
        <f ca="1">INDIRECT("'"&amp;G$1&amp;"'!E157",TRUE)</f>
        <v>0</v>
      </c>
      <c r="I56" s="113"/>
      <c r="J56" s="311">
        <f ca="1">INDIRECT("'"&amp;I$1&amp;"'!E157",TRUE)</f>
        <v>0</v>
      </c>
      <c r="K56" s="113"/>
      <c r="L56" s="311">
        <f ca="1">INDIRECT("'"&amp;K$1&amp;"'!E157",TRUE)</f>
        <v>0</v>
      </c>
      <c r="M56" s="113"/>
      <c r="N56" s="311">
        <f ca="1">INDIRECT("'"&amp;M$1&amp;"'!E157",TRUE)</f>
        <v>0</v>
      </c>
      <c r="O56" s="113"/>
      <c r="P56" s="311">
        <f ca="1">INDIRECT("'"&amp;O$1&amp;"'!E157",TRUE)</f>
        <v>0</v>
      </c>
      <c r="Q56" s="113"/>
      <c r="R56" s="311">
        <f ca="1">INDIRECT("'"&amp;Q$1&amp;"'!E157",TRUE)</f>
        <v>692438</v>
      </c>
      <c r="S56" s="113"/>
      <c r="T56" s="311">
        <f ca="1">INDIRECT("'"&amp;S$1&amp;"'!E157",TRUE)</f>
        <v>0</v>
      </c>
      <c r="U56" s="113"/>
      <c r="V56" s="311">
        <f ca="1">INDIRECT("'"&amp;U$1&amp;"'!E157",TRUE)</f>
        <v>0</v>
      </c>
      <c r="W56" s="113"/>
      <c r="X56" s="311">
        <f ca="1">INDIRECT("'"&amp;W$1&amp;"'!E157",TRUE)</f>
        <v>2336816</v>
      </c>
      <c r="Y56" s="113"/>
      <c r="Z56" s="311">
        <f ca="1">INDIRECT("'"&amp;Y$1&amp;"'!E157",TRUE)</f>
        <v>0</v>
      </c>
      <c r="AA56" s="113"/>
      <c r="AB56" s="311">
        <f ca="1">INDIRECT("'"&amp;AA$1&amp;"'!E157",TRUE)</f>
        <v>1296636</v>
      </c>
      <c r="AC56" s="113"/>
      <c r="AD56" s="311">
        <f ca="1">INDIRECT("'"&amp;AC$1&amp;"'!E157",TRUE)</f>
        <v>0</v>
      </c>
      <c r="AE56" s="113"/>
      <c r="AF56" s="311">
        <f ca="1">INDIRECT("'"&amp;AE$1&amp;"'!E157",TRUE)</f>
        <v>0</v>
      </c>
      <c r="AG56" s="113"/>
      <c r="AH56" s="311">
        <f ca="1">INDIRECT("'"&amp;AG$1&amp;"'!E157",TRUE)</f>
        <v>0</v>
      </c>
      <c r="AI56" s="113"/>
      <c r="AJ56" s="311">
        <f ca="1">INDIRECT("'"&amp;AI$1&amp;"'!E157",TRUE)</f>
        <v>0</v>
      </c>
      <c r="AK56" s="113"/>
      <c r="AL56" s="311">
        <f ca="1">INDIRECT("'"&amp;AK$1&amp;"'!E157",TRUE)</f>
        <v>0</v>
      </c>
      <c r="AM56" s="113"/>
      <c r="AN56" s="311">
        <f ca="1">INDIRECT("'"&amp;AM$1&amp;"'!E157",TRUE)</f>
        <v>0</v>
      </c>
      <c r="AO56" s="113"/>
      <c r="AP56" s="311">
        <f ca="1">INDIRECT("'"&amp;AO$1&amp;"'!E157",TRUE)</f>
        <v>0</v>
      </c>
      <c r="AQ56" s="113"/>
      <c r="AR56" s="311">
        <f ca="1">INDIRECT("'"&amp;AQ$1&amp;"'!E157",TRUE)</f>
        <v>0</v>
      </c>
      <c r="AS56" s="113"/>
      <c r="AT56" s="311">
        <f ca="1">INDIRECT("'"&amp;AS$1&amp;"'!E157",TRUE)</f>
        <v>0</v>
      </c>
      <c r="AU56" s="80"/>
      <c r="AV56" s="99">
        <f ca="1">INDIRECT("'"&amp;AU$1&amp;"'!E157",TRUE)</f>
        <v>0</v>
      </c>
    </row>
    <row r="57" spans="2:48" ht="16.5" thickBot="1">
      <c r="B57" s="89" t="s">
        <v>132</v>
      </c>
      <c r="C57" s="104"/>
      <c r="D57" s="312">
        <f ca="1">SUM(D50:D56)</f>
        <v>0</v>
      </c>
      <c r="E57" s="114"/>
      <c r="F57" s="312">
        <f ca="1">SUM(F50:F56)</f>
        <v>0</v>
      </c>
      <c r="G57" s="114"/>
      <c r="H57" s="312">
        <f ca="1">SUM(H50:H56)</f>
        <v>17658426</v>
      </c>
      <c r="I57" s="114"/>
      <c r="J57" s="312">
        <f ca="1">SUM(J50:J56)</f>
        <v>0</v>
      </c>
      <c r="K57" s="114"/>
      <c r="L57" s="312">
        <f ca="1">SUM(L50:L56)</f>
        <v>0</v>
      </c>
      <c r="M57" s="114"/>
      <c r="N57" s="312">
        <f ca="1">SUM(N50:N56)</f>
        <v>0</v>
      </c>
      <c r="O57" s="114"/>
      <c r="P57" s="312">
        <f ca="1">SUM(P50:P56)</f>
        <v>4013956</v>
      </c>
      <c r="Q57" s="114"/>
      <c r="R57" s="312">
        <f ca="1">SUM(R50:R56)</f>
        <v>2348267</v>
      </c>
      <c r="S57" s="114"/>
      <c r="T57" s="312">
        <f ca="1">SUM(T50:T56)</f>
        <v>0</v>
      </c>
      <c r="U57" s="114"/>
      <c r="V57" s="312">
        <f ca="1">SUM(V50:V56)</f>
        <v>0</v>
      </c>
      <c r="W57" s="114"/>
      <c r="X57" s="312">
        <f ca="1">SUM(X50:X56)</f>
        <v>15319126</v>
      </c>
      <c r="Y57" s="114"/>
      <c r="Z57" s="312">
        <f ca="1">SUM(Z50:Z56)</f>
        <v>0</v>
      </c>
      <c r="AA57" s="114"/>
      <c r="AB57" s="312">
        <f ca="1">SUM(AB50:AB56)</f>
        <v>9438546</v>
      </c>
      <c r="AC57" s="114"/>
      <c r="AD57" s="312">
        <f ca="1">SUM(AD50:AD56)</f>
        <v>0</v>
      </c>
      <c r="AE57" s="114"/>
      <c r="AF57" s="312">
        <f ca="1">SUM(AF50:AF56)</f>
        <v>4351614</v>
      </c>
      <c r="AG57" s="114"/>
      <c r="AH57" s="312">
        <f ca="1">SUM(AH50:AH56)</f>
        <v>0</v>
      </c>
      <c r="AI57" s="114"/>
      <c r="AJ57" s="312">
        <f ca="1">SUM(AJ50:AJ56)</f>
        <v>3756243</v>
      </c>
      <c r="AK57" s="114"/>
      <c r="AL57" s="312">
        <f ca="1">SUM(AL50:AL56)</f>
        <v>0</v>
      </c>
      <c r="AM57" s="114"/>
      <c r="AN57" s="312">
        <f ca="1">SUM(AN50:AN56)</f>
        <v>12487043</v>
      </c>
      <c r="AO57" s="114"/>
      <c r="AP57" s="312">
        <f ca="1">SUM(AP50:AP56)</f>
        <v>0</v>
      </c>
      <c r="AQ57" s="114"/>
      <c r="AR57" s="312">
        <f ca="1">SUM(AR50:AR56)</f>
        <v>0</v>
      </c>
      <c r="AS57" s="114"/>
      <c r="AT57" s="312">
        <f ca="1">SUM(AT50:AT56)</f>
        <v>0</v>
      </c>
      <c r="AU57" s="81"/>
      <c r="AV57" s="98">
        <f ca="1">SUM(AV50:AV56)</f>
        <v>0</v>
      </c>
    </row>
    <row r="58" spans="2:48" ht="5.25" customHeight="1">
      <c r="C58" s="102"/>
      <c r="D58" s="310"/>
      <c r="E58" s="112"/>
      <c r="F58" s="310"/>
      <c r="G58" s="112"/>
      <c r="H58" s="310"/>
      <c r="I58" s="112"/>
      <c r="J58" s="310"/>
      <c r="K58" s="112"/>
      <c r="L58" s="310"/>
      <c r="M58" s="112"/>
      <c r="N58" s="310"/>
      <c r="O58" s="112"/>
      <c r="P58" s="310"/>
      <c r="Q58" s="112"/>
      <c r="R58" s="310"/>
      <c r="S58" s="112"/>
      <c r="T58" s="310"/>
      <c r="U58" s="112"/>
      <c r="V58" s="310"/>
      <c r="W58" s="112"/>
      <c r="X58" s="310"/>
      <c r="Y58" s="112"/>
      <c r="Z58" s="310"/>
      <c r="AA58" s="112"/>
      <c r="AB58" s="310"/>
      <c r="AC58" s="112"/>
      <c r="AD58" s="310"/>
      <c r="AE58" s="112"/>
      <c r="AF58" s="310"/>
      <c r="AG58" s="112"/>
      <c r="AH58" s="310"/>
      <c r="AI58" s="112"/>
      <c r="AJ58" s="310"/>
      <c r="AK58" s="112"/>
      <c r="AL58" s="310"/>
      <c r="AM58" s="112"/>
      <c r="AN58" s="310"/>
      <c r="AO58" s="112"/>
      <c r="AP58" s="310"/>
      <c r="AQ58" s="112"/>
      <c r="AR58" s="310"/>
      <c r="AS58" s="112"/>
      <c r="AT58" s="310"/>
      <c r="AU58" s="79"/>
      <c r="AV58" s="97"/>
    </row>
    <row r="59" spans="2:48" ht="5.25" customHeight="1">
      <c r="C59" s="102"/>
      <c r="D59" s="310"/>
      <c r="E59" s="112"/>
      <c r="F59" s="310"/>
      <c r="G59" s="112"/>
      <c r="H59" s="310"/>
      <c r="I59" s="112"/>
      <c r="J59" s="310"/>
      <c r="K59" s="112"/>
      <c r="L59" s="310"/>
      <c r="M59" s="112"/>
      <c r="N59" s="310"/>
      <c r="O59" s="112"/>
      <c r="P59" s="310"/>
      <c r="Q59" s="112"/>
      <c r="R59" s="310"/>
      <c r="S59" s="112"/>
      <c r="T59" s="310"/>
      <c r="U59" s="112"/>
      <c r="V59" s="310"/>
      <c r="W59" s="112"/>
      <c r="X59" s="310"/>
      <c r="Y59" s="112"/>
      <c r="Z59" s="310"/>
      <c r="AA59" s="112"/>
      <c r="AB59" s="310"/>
      <c r="AC59" s="112"/>
      <c r="AD59" s="310"/>
      <c r="AE59" s="112"/>
      <c r="AF59" s="310"/>
      <c r="AG59" s="112"/>
      <c r="AH59" s="310"/>
      <c r="AI59" s="112"/>
      <c r="AJ59" s="310"/>
      <c r="AK59" s="112"/>
      <c r="AL59" s="310"/>
      <c r="AM59" s="112"/>
      <c r="AN59" s="310"/>
      <c r="AO59" s="112"/>
      <c r="AP59" s="310"/>
      <c r="AQ59" s="112"/>
      <c r="AR59" s="310"/>
      <c r="AS59" s="112"/>
      <c r="AT59" s="310"/>
      <c r="AU59" s="79"/>
      <c r="AV59" s="97"/>
    </row>
    <row r="60" spans="2:48" ht="5.25" customHeight="1" thickBot="1">
      <c r="C60" s="102"/>
      <c r="D60" s="310"/>
      <c r="E60" s="112"/>
      <c r="F60" s="310"/>
      <c r="G60" s="112"/>
      <c r="H60" s="310"/>
      <c r="I60" s="112"/>
      <c r="J60" s="310"/>
      <c r="K60" s="112"/>
      <c r="L60" s="310"/>
      <c r="M60" s="112"/>
      <c r="N60" s="310"/>
      <c r="O60" s="112"/>
      <c r="P60" s="310"/>
      <c r="Q60" s="112"/>
      <c r="R60" s="310"/>
      <c r="S60" s="112"/>
      <c r="T60" s="310"/>
      <c r="U60" s="112"/>
      <c r="V60" s="310"/>
      <c r="W60" s="112"/>
      <c r="X60" s="310"/>
      <c r="Y60" s="112"/>
      <c r="Z60" s="310"/>
      <c r="AA60" s="112"/>
      <c r="AB60" s="310"/>
      <c r="AC60" s="112"/>
      <c r="AD60" s="310"/>
      <c r="AE60" s="112"/>
      <c r="AF60" s="310"/>
      <c r="AG60" s="112"/>
      <c r="AH60" s="310"/>
      <c r="AI60" s="112"/>
      <c r="AJ60" s="310"/>
      <c r="AK60" s="112"/>
      <c r="AL60" s="310"/>
      <c r="AM60" s="112"/>
      <c r="AN60" s="310"/>
      <c r="AO60" s="112"/>
      <c r="AP60" s="310"/>
      <c r="AQ60" s="112"/>
      <c r="AR60" s="310"/>
      <c r="AS60" s="112"/>
      <c r="AT60" s="310"/>
      <c r="AU60" s="79"/>
      <c r="AV60" s="97"/>
    </row>
    <row r="61" spans="2:48" ht="16.5" thickBot="1">
      <c r="B61" s="86" t="s">
        <v>79</v>
      </c>
      <c r="C61" s="108"/>
      <c r="D61" s="315">
        <f>'Albany Taxes'!E270</f>
        <v>4773187</v>
      </c>
      <c r="E61" s="118"/>
      <c r="F61" s="315">
        <f>'Big Horn Taxes'!E270</f>
        <v>3990522</v>
      </c>
      <c r="G61" s="118"/>
      <c r="H61" s="315">
        <f>'Campbell Taxes'!E281</f>
        <v>20492816</v>
      </c>
      <c r="I61" s="118"/>
      <c r="J61" s="315">
        <f>'Carbon Taxes'!E270</f>
        <v>5836975</v>
      </c>
      <c r="K61" s="118"/>
      <c r="L61" s="315">
        <f>'Converse Taxes'!E270</f>
        <v>12824423</v>
      </c>
      <c r="M61" s="118"/>
      <c r="N61" s="315">
        <f>'Crook Taxes'!E270</f>
        <v>2049579</v>
      </c>
      <c r="O61" s="118"/>
      <c r="P61" s="315">
        <f>'Fremont Taxes'!E270</f>
        <v>8276670</v>
      </c>
      <c r="Q61" s="118"/>
      <c r="R61" s="315">
        <f>'Goshen Taxes'!E270</f>
        <v>1892149</v>
      </c>
      <c r="S61" s="118"/>
      <c r="T61" s="315">
        <f>'Hot Springs Taxes'!E270</f>
        <v>1973253</v>
      </c>
      <c r="U61" s="118"/>
      <c r="V61" s="315">
        <f>'Johnson Taxes'!E270</f>
        <v>6277073</v>
      </c>
      <c r="W61" s="118"/>
      <c r="X61" s="315">
        <f>'Laramie Taxes'!E270</f>
        <v>11160853</v>
      </c>
      <c r="Y61" s="118"/>
      <c r="Z61" s="315">
        <f>'Lincoln Taxes'!E270</f>
        <v>7451831</v>
      </c>
      <c r="AA61" s="118"/>
      <c r="AB61" s="315">
        <f>'Natrona Taxes'!E270</f>
        <v>4846080</v>
      </c>
      <c r="AC61" s="118"/>
      <c r="AD61" s="315">
        <f>'Niobrara Taxes'!E270</f>
        <v>2745701</v>
      </c>
      <c r="AE61" s="118"/>
      <c r="AF61" s="315">
        <f>'Park Taxes'!E270</f>
        <v>7960109</v>
      </c>
      <c r="AG61" s="118"/>
      <c r="AH61" s="315">
        <f>'Platte Taxes'!E270</f>
        <v>2476330</v>
      </c>
      <c r="AI61" s="118"/>
      <c r="AJ61" s="315">
        <f>'Sheridan Taxes'!E270</f>
        <v>2334714</v>
      </c>
      <c r="AK61" s="118"/>
      <c r="AL61" s="315">
        <f>'Sublette Taxes'!E281</f>
        <v>11420477</v>
      </c>
      <c r="AM61" s="118"/>
      <c r="AN61" s="315">
        <f>'Sweetwater Taxes'!E281</f>
        <v>10866355</v>
      </c>
      <c r="AO61" s="118"/>
      <c r="AP61" s="315">
        <f>'Teton Taxes'!E270</f>
        <v>22010779</v>
      </c>
      <c r="AQ61" s="118"/>
      <c r="AR61" s="315">
        <f>'Uinta Taxes'!E270</f>
        <v>1616968</v>
      </c>
      <c r="AS61" s="118"/>
      <c r="AT61" s="315">
        <f>'Washakie Taxes'!E270</f>
        <v>1547943</v>
      </c>
      <c r="AU61" s="463"/>
      <c r="AV61" s="323">
        <f>'Weston Taxes'!E270</f>
        <v>2622700</v>
      </c>
    </row>
    <row r="62" spans="2:48" ht="5.25" customHeight="1">
      <c r="B62" s="92"/>
      <c r="C62" s="109"/>
      <c r="D62" s="316"/>
      <c r="E62" s="119"/>
      <c r="F62" s="316"/>
      <c r="G62" s="119"/>
      <c r="H62" s="316"/>
      <c r="I62" s="119"/>
      <c r="J62" s="316"/>
      <c r="K62" s="119"/>
      <c r="L62" s="316"/>
      <c r="M62" s="119"/>
      <c r="N62" s="316"/>
      <c r="O62" s="119"/>
      <c r="P62" s="316"/>
      <c r="Q62" s="119"/>
      <c r="R62" s="316"/>
      <c r="S62" s="119"/>
      <c r="T62" s="316"/>
      <c r="U62" s="119"/>
      <c r="V62" s="316"/>
      <c r="W62" s="119"/>
      <c r="X62" s="316"/>
      <c r="Y62" s="119"/>
      <c r="Z62" s="316"/>
      <c r="AA62" s="119"/>
      <c r="AB62" s="316"/>
      <c r="AC62" s="119"/>
      <c r="AD62" s="316"/>
      <c r="AE62" s="119"/>
      <c r="AF62" s="316"/>
      <c r="AG62" s="119"/>
      <c r="AH62" s="316"/>
      <c r="AI62" s="119"/>
      <c r="AJ62" s="316"/>
      <c r="AK62" s="119"/>
      <c r="AL62" s="316"/>
      <c r="AM62" s="119"/>
      <c r="AN62" s="316"/>
      <c r="AO62" s="119"/>
      <c r="AP62" s="316"/>
      <c r="AQ62" s="119"/>
      <c r="AR62" s="316"/>
      <c r="AS62" s="119"/>
      <c r="AT62" s="316"/>
      <c r="AU62" s="124"/>
      <c r="AV62" s="97"/>
    </row>
    <row r="63" spans="2:48" ht="5.25" customHeight="1">
      <c r="B63" s="92"/>
      <c r="C63" s="109"/>
      <c r="D63" s="316"/>
      <c r="E63" s="119"/>
      <c r="F63" s="316"/>
      <c r="G63" s="119"/>
      <c r="H63" s="316"/>
      <c r="I63" s="119"/>
      <c r="J63" s="316"/>
      <c r="K63" s="119"/>
      <c r="L63" s="316"/>
      <c r="M63" s="119"/>
      <c r="N63" s="316"/>
      <c r="O63" s="119"/>
      <c r="P63" s="316"/>
      <c r="Q63" s="119"/>
      <c r="R63" s="316"/>
      <c r="S63" s="119"/>
      <c r="T63" s="316"/>
      <c r="U63" s="119"/>
      <c r="V63" s="316"/>
      <c r="W63" s="119"/>
      <c r="X63" s="316"/>
      <c r="Y63" s="119"/>
      <c r="Z63" s="316"/>
      <c r="AA63" s="119"/>
      <c r="AB63" s="316"/>
      <c r="AC63" s="119"/>
      <c r="AD63" s="316"/>
      <c r="AE63" s="119"/>
      <c r="AF63" s="316"/>
      <c r="AG63" s="119"/>
      <c r="AH63" s="316"/>
      <c r="AI63" s="119"/>
      <c r="AJ63" s="316"/>
      <c r="AK63" s="119"/>
      <c r="AL63" s="316"/>
      <c r="AM63" s="119"/>
      <c r="AN63" s="316"/>
      <c r="AO63" s="119"/>
      <c r="AP63" s="316"/>
      <c r="AQ63" s="119"/>
      <c r="AR63" s="316"/>
      <c r="AS63" s="119"/>
      <c r="AT63" s="316"/>
      <c r="AU63" s="124"/>
      <c r="AV63" s="97"/>
    </row>
    <row r="64" spans="2:48" ht="5.25" customHeight="1">
      <c r="C64" s="102"/>
      <c r="D64" s="310"/>
      <c r="E64" s="112"/>
      <c r="F64" s="310"/>
      <c r="G64" s="112"/>
      <c r="H64" s="310"/>
      <c r="I64" s="112"/>
      <c r="J64" s="310"/>
      <c r="K64" s="112"/>
      <c r="L64" s="310"/>
      <c r="M64" s="112"/>
      <c r="N64" s="310"/>
      <c r="O64" s="112"/>
      <c r="P64" s="310"/>
      <c r="Q64" s="112"/>
      <c r="R64" s="310"/>
      <c r="S64" s="112"/>
      <c r="T64" s="310"/>
      <c r="U64" s="112"/>
      <c r="V64" s="310"/>
      <c r="W64" s="112"/>
      <c r="X64" s="310"/>
      <c r="Y64" s="112"/>
      <c r="Z64" s="310"/>
      <c r="AA64" s="112"/>
      <c r="AB64" s="310"/>
      <c r="AC64" s="112"/>
      <c r="AD64" s="310"/>
      <c r="AE64" s="112"/>
      <c r="AF64" s="310"/>
      <c r="AG64" s="112"/>
      <c r="AH64" s="310"/>
      <c r="AI64" s="112"/>
      <c r="AJ64" s="310"/>
      <c r="AK64" s="112"/>
      <c r="AL64" s="310"/>
      <c r="AM64" s="112"/>
      <c r="AN64" s="310"/>
      <c r="AO64" s="112"/>
      <c r="AP64" s="310"/>
      <c r="AQ64" s="112"/>
      <c r="AR64" s="310"/>
      <c r="AS64" s="112"/>
      <c r="AT64" s="310"/>
      <c r="AU64" s="124"/>
      <c r="AV64" s="97"/>
    </row>
    <row r="65" spans="2:50">
      <c r="B65" s="87" t="s">
        <v>128</v>
      </c>
      <c r="C65" s="110"/>
      <c r="D65" s="317"/>
      <c r="E65" s="120"/>
      <c r="F65" s="317"/>
      <c r="G65" s="120"/>
      <c r="H65" s="317"/>
      <c r="I65" s="120"/>
      <c r="J65" s="317"/>
      <c r="K65" s="120"/>
      <c r="L65" s="317"/>
      <c r="M65" s="120"/>
      <c r="N65" s="317"/>
      <c r="O65" s="120"/>
      <c r="P65" s="317"/>
      <c r="Q65" s="120"/>
      <c r="R65" s="317"/>
      <c r="S65" s="120"/>
      <c r="T65" s="317"/>
      <c r="U65" s="120"/>
      <c r="V65" s="317"/>
      <c r="W65" s="120"/>
      <c r="X65" s="317"/>
      <c r="Y65" s="120"/>
      <c r="Z65" s="317"/>
      <c r="AA65" s="120"/>
      <c r="AB65" s="317"/>
      <c r="AC65" s="120"/>
      <c r="AD65" s="317"/>
      <c r="AE65" s="120"/>
      <c r="AF65" s="317"/>
      <c r="AG65" s="120"/>
      <c r="AH65" s="317"/>
      <c r="AI65" s="120"/>
      <c r="AJ65" s="317"/>
      <c r="AK65" s="120"/>
      <c r="AL65" s="317"/>
      <c r="AM65" s="120"/>
      <c r="AN65" s="317"/>
      <c r="AO65" s="120"/>
      <c r="AP65" s="317"/>
      <c r="AQ65" s="120"/>
      <c r="AR65" s="317"/>
      <c r="AS65" s="120"/>
      <c r="AT65" s="317"/>
      <c r="AU65" s="127"/>
      <c r="AV65" s="322"/>
    </row>
    <row r="66" spans="2:50">
      <c r="B66" s="90" t="s">
        <v>165</v>
      </c>
      <c r="C66" s="102"/>
      <c r="D66" s="310">
        <f ca="1">D22</f>
        <v>8923006</v>
      </c>
      <c r="E66" s="112"/>
      <c r="F66" s="310">
        <f ca="1">F22</f>
        <v>3059408</v>
      </c>
      <c r="G66" s="112"/>
      <c r="H66" s="310">
        <f ca="1">H22</f>
        <v>51116495</v>
      </c>
      <c r="I66" s="112"/>
      <c r="J66" s="310">
        <f ca="1">J22</f>
        <v>9920594</v>
      </c>
      <c r="K66" s="112"/>
      <c r="L66" s="310">
        <f ca="1">L22</f>
        <v>43306590</v>
      </c>
      <c r="M66" s="112"/>
      <c r="N66" s="310">
        <f ca="1">N22</f>
        <v>3513565</v>
      </c>
      <c r="O66" s="112"/>
      <c r="P66" s="310">
        <f ca="1">P22</f>
        <v>8757724</v>
      </c>
      <c r="Q66" s="112"/>
      <c r="R66" s="310">
        <f ca="1">R22</f>
        <v>3612718</v>
      </c>
      <c r="S66" s="112"/>
      <c r="T66" s="310">
        <f ca="1">T22</f>
        <v>1875327</v>
      </c>
      <c r="U66" s="112"/>
      <c r="V66" s="310">
        <f ca="1">V22</f>
        <v>6052640</v>
      </c>
      <c r="W66" s="112"/>
      <c r="X66" s="310">
        <f ca="1">X22</f>
        <v>31157544</v>
      </c>
      <c r="Y66" s="112"/>
      <c r="Z66" s="310">
        <f ca="1">Z22</f>
        <v>11312424</v>
      </c>
      <c r="AA66" s="112"/>
      <c r="AB66" s="310">
        <f ca="1">AB22</f>
        <v>17764168</v>
      </c>
      <c r="AC66" s="112"/>
      <c r="AD66" s="310">
        <f ca="1">AD22</f>
        <v>2770932</v>
      </c>
      <c r="AE66" s="112"/>
      <c r="AF66" s="310">
        <f ca="1">AF22</f>
        <v>10443872</v>
      </c>
      <c r="AG66" s="112"/>
      <c r="AH66" s="310">
        <f ca="1">AH22</f>
        <v>2883625</v>
      </c>
      <c r="AI66" s="112"/>
      <c r="AJ66" s="310">
        <f ca="1">AJ22</f>
        <v>8195440</v>
      </c>
      <c r="AK66" s="112"/>
      <c r="AL66" s="310">
        <f ca="1">AL22</f>
        <v>24456639</v>
      </c>
      <c r="AM66" s="112"/>
      <c r="AN66" s="310">
        <f ca="1">AN22</f>
        <v>27244458</v>
      </c>
      <c r="AO66" s="112"/>
      <c r="AP66" s="310">
        <f ca="1">AP22</f>
        <v>32390876</v>
      </c>
      <c r="AQ66" s="112"/>
      <c r="AR66" s="310">
        <f ca="1">AR22</f>
        <v>5004639</v>
      </c>
      <c r="AS66" s="112"/>
      <c r="AT66" s="310">
        <f ca="1">AT22</f>
        <v>1957781</v>
      </c>
      <c r="AV66" s="97">
        <f ca="1">AV22</f>
        <v>2068427</v>
      </c>
    </row>
    <row r="67" spans="2:50">
      <c r="B67" s="90" t="s">
        <v>167</v>
      </c>
      <c r="C67" s="102"/>
      <c r="D67" s="310">
        <f ca="1">D44</f>
        <v>8923006</v>
      </c>
      <c r="E67" s="112"/>
      <c r="F67" s="310">
        <f ca="1">F44</f>
        <v>3059408</v>
      </c>
      <c r="G67" s="112"/>
      <c r="H67" s="310">
        <f ca="1">H44</f>
        <v>58698367</v>
      </c>
      <c r="I67" s="112"/>
      <c r="J67" s="310">
        <f ca="1">J44</f>
        <v>9920594</v>
      </c>
      <c r="K67" s="112"/>
      <c r="L67" s="310">
        <f ca="1">L44</f>
        <v>43306590</v>
      </c>
      <c r="M67" s="112"/>
      <c r="N67" s="310">
        <f ca="1">N44</f>
        <v>3513565</v>
      </c>
      <c r="O67" s="112"/>
      <c r="P67" s="310">
        <f ca="1">P44</f>
        <v>8757724</v>
      </c>
      <c r="Q67" s="112"/>
      <c r="R67" s="310">
        <f ca="1">R44</f>
        <v>3612718</v>
      </c>
      <c r="S67" s="112"/>
      <c r="T67" s="310">
        <f ca="1">T44</f>
        <v>1875328</v>
      </c>
      <c r="U67" s="112"/>
      <c r="V67" s="310">
        <f ca="1">V44</f>
        <v>6052640</v>
      </c>
      <c r="W67" s="112"/>
      <c r="X67" s="310">
        <f ca="1">X44</f>
        <v>31157545</v>
      </c>
      <c r="Y67" s="112"/>
      <c r="Z67" s="310">
        <f ca="1">Z44</f>
        <v>11312424</v>
      </c>
      <c r="AA67" s="112"/>
      <c r="AB67" s="310">
        <f ca="1">AB44</f>
        <v>17764168</v>
      </c>
      <c r="AC67" s="112"/>
      <c r="AD67" s="310">
        <f ca="1">AD44</f>
        <v>2770932</v>
      </c>
      <c r="AE67" s="112"/>
      <c r="AF67" s="310">
        <f ca="1">AF44</f>
        <v>10443872</v>
      </c>
      <c r="AG67" s="112"/>
      <c r="AH67" s="310">
        <f ca="1">AH44</f>
        <v>2883625</v>
      </c>
      <c r="AI67" s="112"/>
      <c r="AJ67" s="310">
        <f ca="1">AJ44</f>
        <v>8195440</v>
      </c>
      <c r="AK67" s="112"/>
      <c r="AL67" s="310">
        <f ca="1">AL44</f>
        <v>24456639</v>
      </c>
      <c r="AM67" s="112"/>
      <c r="AN67" s="310">
        <f ca="1">AN44</f>
        <v>27244458</v>
      </c>
      <c r="AO67" s="112"/>
      <c r="AP67" s="310">
        <f ca="1">AP44</f>
        <v>49332468</v>
      </c>
      <c r="AQ67" s="112"/>
      <c r="AR67" s="310">
        <f ca="1">AR44</f>
        <v>5004640</v>
      </c>
      <c r="AS67" s="112"/>
      <c r="AT67" s="310">
        <f ca="1">AT44</f>
        <v>1957781.844</v>
      </c>
      <c r="AV67" s="97">
        <f ca="1">AV44</f>
        <v>2070325</v>
      </c>
    </row>
    <row r="68" spans="2:50">
      <c r="B68" s="90" t="s">
        <v>168</v>
      </c>
      <c r="C68" s="102"/>
      <c r="D68" s="310">
        <f ca="1">D45</f>
        <v>4461503</v>
      </c>
      <c r="E68" s="112"/>
      <c r="F68" s="310">
        <f ca="1">F45</f>
        <v>1529704</v>
      </c>
      <c r="G68" s="112"/>
      <c r="H68" s="310">
        <f ca="1">H45</f>
        <v>29349184</v>
      </c>
      <c r="I68" s="112"/>
      <c r="J68" s="310">
        <f ca="1">J45</f>
        <v>4960297</v>
      </c>
      <c r="K68" s="112"/>
      <c r="L68" s="310">
        <f ca="1">L45</f>
        <v>21653295</v>
      </c>
      <c r="M68" s="112"/>
      <c r="N68" s="310">
        <f ca="1">N45</f>
        <v>1756782</v>
      </c>
      <c r="O68" s="112"/>
      <c r="P68" s="310">
        <f ca="1">P45</f>
        <v>4378862</v>
      </c>
      <c r="Q68" s="112"/>
      <c r="R68" s="310">
        <f ca="1">R45</f>
        <v>1806359</v>
      </c>
      <c r="S68" s="112"/>
      <c r="T68" s="310">
        <f ca="1">T45</f>
        <v>937664</v>
      </c>
      <c r="U68" s="112"/>
      <c r="V68" s="310">
        <f ca="1">V45</f>
        <v>3026320</v>
      </c>
      <c r="W68" s="112"/>
      <c r="X68" s="310">
        <f ca="1">X45</f>
        <v>15578772</v>
      </c>
      <c r="Y68" s="112"/>
      <c r="Z68" s="310">
        <f ca="1">Z45</f>
        <v>5656212</v>
      </c>
      <c r="AA68" s="112"/>
      <c r="AB68" s="310">
        <f ca="1">AB45</f>
        <v>8882084</v>
      </c>
      <c r="AC68" s="112"/>
      <c r="AD68" s="310">
        <f ca="1">AD45</f>
        <v>1385466</v>
      </c>
      <c r="AE68" s="112"/>
      <c r="AF68" s="310">
        <f ca="1">AF45</f>
        <v>5221936</v>
      </c>
      <c r="AG68" s="112"/>
      <c r="AH68" s="310">
        <f ca="1">AH45</f>
        <v>1441812</v>
      </c>
      <c r="AI68" s="112"/>
      <c r="AJ68" s="310">
        <f ca="1">AJ45</f>
        <v>4097720</v>
      </c>
      <c r="AK68" s="112"/>
      <c r="AL68" s="310">
        <f ca="1">AL45</f>
        <v>12228320</v>
      </c>
      <c r="AM68" s="112"/>
      <c r="AN68" s="310">
        <f ca="1">AN45</f>
        <v>13622229</v>
      </c>
      <c r="AO68" s="112"/>
      <c r="AP68" s="310">
        <f ca="1">AP45</f>
        <v>24666234</v>
      </c>
      <c r="AQ68" s="112"/>
      <c r="AR68" s="310">
        <f ca="1">AR45</f>
        <v>2502320</v>
      </c>
      <c r="AS68" s="112"/>
      <c r="AT68" s="310">
        <f ca="1">AT45</f>
        <v>978891</v>
      </c>
      <c r="AV68" s="97">
        <f ca="1">AV45</f>
        <v>1035162</v>
      </c>
    </row>
    <row r="69" spans="2:50">
      <c r="B69" s="90" t="s">
        <v>169</v>
      </c>
      <c r="C69" s="102"/>
      <c r="D69" s="310">
        <f ca="1">D42</f>
        <v>22307515</v>
      </c>
      <c r="E69" s="112"/>
      <c r="F69" s="310">
        <f ca="1">F42</f>
        <v>6756518</v>
      </c>
      <c r="G69" s="112"/>
      <c r="H69" s="310">
        <f ca="1">H42</f>
        <v>129625562</v>
      </c>
      <c r="I69" s="112"/>
      <c r="J69" s="310">
        <f ca="1">J42</f>
        <v>24229673</v>
      </c>
      <c r="K69" s="112"/>
      <c r="L69" s="310">
        <f ca="1">L42</f>
        <v>97052162</v>
      </c>
      <c r="M69" s="112"/>
      <c r="N69" s="310">
        <f ca="1">N42</f>
        <v>7759122</v>
      </c>
      <c r="O69" s="112"/>
      <c r="P69" s="310">
        <f ca="1">P42</f>
        <v>19592320</v>
      </c>
      <c r="Q69" s="112"/>
      <c r="R69" s="310">
        <f ca="1">R42</f>
        <v>7977104</v>
      </c>
      <c r="S69" s="112"/>
      <c r="T69" s="310">
        <f ca="1">T42</f>
        <v>4297627</v>
      </c>
      <c r="U69" s="112"/>
      <c r="V69" s="310">
        <f ca="1">V42</f>
        <v>13366246</v>
      </c>
      <c r="W69" s="112"/>
      <c r="X69" s="310">
        <f ca="1">X42</f>
        <v>67508014</v>
      </c>
      <c r="Y69" s="112"/>
      <c r="Z69" s="310">
        <f ca="1">Z42</f>
        <v>24220335</v>
      </c>
      <c r="AA69" s="112"/>
      <c r="AB69" s="310">
        <f ca="1">AB42</f>
        <v>39229205</v>
      </c>
      <c r="AC69" s="112"/>
      <c r="AD69" s="310">
        <f ca="1">AD42</f>
        <v>6003687</v>
      </c>
      <c r="AE69" s="112"/>
      <c r="AF69" s="310">
        <f ca="1">AF42</f>
        <v>22822854</v>
      </c>
      <c r="AG69" s="112"/>
      <c r="AH69" s="310">
        <f ca="1">AH42</f>
        <v>6460951</v>
      </c>
      <c r="AI69" s="112"/>
      <c r="AJ69" s="310">
        <f ca="1">AJ42</f>
        <v>17919795</v>
      </c>
      <c r="AK69" s="112"/>
      <c r="AL69" s="310">
        <f ca="1">AL42</f>
        <v>54505140</v>
      </c>
      <c r="AM69" s="112"/>
      <c r="AN69" s="310">
        <f ca="1">AN42</f>
        <v>60824043.405100003</v>
      </c>
      <c r="AO69" s="112"/>
      <c r="AP69" s="310">
        <f ca="1">AP42</f>
        <v>105859253</v>
      </c>
      <c r="AQ69" s="112"/>
      <c r="AR69" s="310">
        <f ca="1">AR42</f>
        <v>11735420</v>
      </c>
      <c r="AS69" s="112"/>
      <c r="AT69" s="310">
        <f ca="1">AT42</f>
        <v>4241860</v>
      </c>
      <c r="AV69" s="97">
        <f ca="1">AV42</f>
        <v>4571968</v>
      </c>
    </row>
    <row r="70" spans="2:50">
      <c r="B70" s="90" t="s">
        <v>170</v>
      </c>
      <c r="C70" s="102"/>
      <c r="D70" s="310">
        <f ca="1">D57</f>
        <v>0</v>
      </c>
      <c r="E70" s="112"/>
      <c r="F70" s="310">
        <f ca="1">F57</f>
        <v>0</v>
      </c>
      <c r="G70" s="112"/>
      <c r="H70" s="310">
        <f ca="1">H57</f>
        <v>17658426</v>
      </c>
      <c r="I70" s="112"/>
      <c r="J70" s="310">
        <f ca="1">J57</f>
        <v>0</v>
      </c>
      <c r="K70" s="112"/>
      <c r="L70" s="310">
        <f ca="1">L57</f>
        <v>0</v>
      </c>
      <c r="M70" s="112"/>
      <c r="N70" s="310">
        <f ca="1">N57</f>
        <v>0</v>
      </c>
      <c r="O70" s="112"/>
      <c r="P70" s="310">
        <f ca="1">P57</f>
        <v>4013956</v>
      </c>
      <c r="Q70" s="112"/>
      <c r="R70" s="310">
        <f ca="1">R57</f>
        <v>2348267</v>
      </c>
      <c r="S70" s="112"/>
      <c r="T70" s="310">
        <f ca="1">T57</f>
        <v>0</v>
      </c>
      <c r="U70" s="112"/>
      <c r="V70" s="310">
        <f ca="1">V57</f>
        <v>0</v>
      </c>
      <c r="W70" s="112"/>
      <c r="X70" s="310">
        <f ca="1">X57</f>
        <v>15319126</v>
      </c>
      <c r="Y70" s="112"/>
      <c r="Z70" s="310">
        <f ca="1">Z57</f>
        <v>0</v>
      </c>
      <c r="AA70" s="112"/>
      <c r="AB70" s="310">
        <f ca="1">AB57</f>
        <v>9438546</v>
      </c>
      <c r="AC70" s="112"/>
      <c r="AD70" s="310">
        <f ca="1">AD57</f>
        <v>0</v>
      </c>
      <c r="AE70" s="112"/>
      <c r="AF70" s="310">
        <f ca="1">AF57</f>
        <v>4351614</v>
      </c>
      <c r="AG70" s="112"/>
      <c r="AH70" s="310">
        <f ca="1">AH57</f>
        <v>0</v>
      </c>
      <c r="AI70" s="112"/>
      <c r="AJ70" s="310">
        <f ca="1">AJ57</f>
        <v>3756243</v>
      </c>
      <c r="AK70" s="112"/>
      <c r="AL70" s="310">
        <f ca="1">AL57</f>
        <v>0</v>
      </c>
      <c r="AM70" s="112"/>
      <c r="AN70" s="310">
        <f ca="1">AN57</f>
        <v>12487043</v>
      </c>
      <c r="AO70" s="112"/>
      <c r="AP70" s="310">
        <f ca="1">AP57</f>
        <v>0</v>
      </c>
      <c r="AQ70" s="112"/>
      <c r="AR70" s="310">
        <f ca="1">AR57</f>
        <v>0</v>
      </c>
      <c r="AS70" s="112"/>
      <c r="AT70" s="310">
        <f ca="1">AT57</f>
        <v>0</v>
      </c>
      <c r="AV70" s="97">
        <f ca="1">AV57</f>
        <v>0</v>
      </c>
    </row>
    <row r="71" spans="2:50">
      <c r="B71" s="90" t="s">
        <v>166</v>
      </c>
      <c r="C71" s="102"/>
      <c r="D71" s="310">
        <f>D29</f>
        <v>3039358</v>
      </c>
      <c r="E71" s="112"/>
      <c r="F71" s="310">
        <f>F29</f>
        <v>456403</v>
      </c>
      <c r="G71" s="112"/>
      <c r="H71" s="310">
        <f>H29</f>
        <v>3321025</v>
      </c>
      <c r="I71" s="112"/>
      <c r="J71" s="310">
        <f>'Carbon Taxes'!E232</f>
        <v>1805453</v>
      </c>
      <c r="K71" s="112"/>
      <c r="L71" s="310">
        <f ca="1">L29</f>
        <v>750450</v>
      </c>
      <c r="M71" s="112"/>
      <c r="N71" s="310">
        <f>N29</f>
        <v>324325</v>
      </c>
      <c r="O71" s="112"/>
      <c r="P71" s="310">
        <f>P29</f>
        <v>1518093</v>
      </c>
      <c r="Q71" s="112"/>
      <c r="R71" s="310">
        <f>R29</f>
        <v>450256</v>
      </c>
      <c r="S71" s="112"/>
      <c r="T71" s="310">
        <f>T29</f>
        <v>214154</v>
      </c>
      <c r="U71" s="112"/>
      <c r="V71" s="310">
        <f>V29</f>
        <v>502396</v>
      </c>
      <c r="W71" s="112"/>
      <c r="X71" s="310">
        <f>X29</f>
        <v>10369780</v>
      </c>
      <c r="Y71" s="112"/>
      <c r="Z71" s="310">
        <f>Z29</f>
        <v>1424229</v>
      </c>
      <c r="AA71" s="112"/>
      <c r="AB71" s="310">
        <f ca="1">AB29</f>
        <v>6635720</v>
      </c>
      <c r="AC71" s="112"/>
      <c r="AD71" s="310">
        <f>AD29</f>
        <v>100924</v>
      </c>
      <c r="AE71" s="112"/>
      <c r="AF71" s="310">
        <f>AF29</f>
        <v>1371232</v>
      </c>
      <c r="AG71" s="112"/>
      <c r="AH71" s="310">
        <f ca="1">AH29</f>
        <v>418431</v>
      </c>
      <c r="AI71" s="112"/>
      <c r="AJ71" s="310">
        <f>AJ29</f>
        <v>2830623</v>
      </c>
      <c r="AK71" s="112"/>
      <c r="AL71" s="310">
        <f>AL29</f>
        <v>433931</v>
      </c>
      <c r="AM71" s="112"/>
      <c r="AN71" s="310">
        <f>AN29</f>
        <v>3121068</v>
      </c>
      <c r="AO71" s="112"/>
      <c r="AP71" s="310">
        <f ca="1">AP29</f>
        <v>487148</v>
      </c>
      <c r="AQ71" s="112"/>
      <c r="AR71" s="310">
        <f>AR29</f>
        <v>1279898</v>
      </c>
      <c r="AS71" s="112"/>
      <c r="AT71" s="310">
        <f>AT29</f>
        <v>320086</v>
      </c>
      <c r="AV71" s="97">
        <f>AV29</f>
        <v>289822</v>
      </c>
    </row>
    <row r="72" spans="2:50" ht="16.5" thickBot="1">
      <c r="B72" s="90" t="s">
        <v>171</v>
      </c>
      <c r="C72" s="102"/>
      <c r="D72" s="310">
        <f>'Albany Taxes'!E270</f>
        <v>4773187</v>
      </c>
      <c r="E72" s="112"/>
      <c r="F72" s="310">
        <f>F61</f>
        <v>3990522</v>
      </c>
      <c r="G72" s="112"/>
      <c r="H72" s="310">
        <f>H61</f>
        <v>20492816</v>
      </c>
      <c r="I72" s="112"/>
      <c r="J72" s="310">
        <f>'Carbon Taxes'!E270</f>
        <v>5836975</v>
      </c>
      <c r="K72" s="112"/>
      <c r="L72" s="310">
        <f>L61</f>
        <v>12824423</v>
      </c>
      <c r="M72" s="112"/>
      <c r="N72" s="310">
        <f>N61</f>
        <v>2049579</v>
      </c>
      <c r="O72" s="112"/>
      <c r="P72" s="310">
        <f>P61</f>
        <v>8276670</v>
      </c>
      <c r="Q72" s="112"/>
      <c r="R72" s="310">
        <f>R61</f>
        <v>1892149</v>
      </c>
      <c r="S72" s="112"/>
      <c r="T72" s="310">
        <f>T61</f>
        <v>1973253</v>
      </c>
      <c r="U72" s="112"/>
      <c r="V72" s="310">
        <f>V61</f>
        <v>6277073</v>
      </c>
      <c r="W72" s="112"/>
      <c r="X72" s="310">
        <f>X61</f>
        <v>11160853</v>
      </c>
      <c r="Y72" s="112"/>
      <c r="Z72" s="310">
        <f>Z61</f>
        <v>7451831</v>
      </c>
      <c r="AA72" s="112"/>
      <c r="AB72" s="310">
        <f>'Natrona Taxes'!E270</f>
        <v>4846080</v>
      </c>
      <c r="AC72" s="112"/>
      <c r="AD72" s="310">
        <f>AD61</f>
        <v>2745701</v>
      </c>
      <c r="AE72" s="112"/>
      <c r="AF72" s="310">
        <f>AF61</f>
        <v>7960109</v>
      </c>
      <c r="AG72" s="112"/>
      <c r="AH72" s="310">
        <f>AH61</f>
        <v>2476330</v>
      </c>
      <c r="AI72" s="112"/>
      <c r="AJ72" s="310">
        <f>AJ61</f>
        <v>2334714</v>
      </c>
      <c r="AK72" s="112"/>
      <c r="AL72" s="310">
        <f>AL61</f>
        <v>11420477</v>
      </c>
      <c r="AM72" s="112"/>
      <c r="AN72" s="310">
        <f>AN61</f>
        <v>10866355</v>
      </c>
      <c r="AO72" s="112"/>
      <c r="AP72" s="310">
        <f>AP61</f>
        <v>22010779</v>
      </c>
      <c r="AQ72" s="112"/>
      <c r="AR72" s="310">
        <f>AR61</f>
        <v>1616968</v>
      </c>
      <c r="AS72" s="112"/>
      <c r="AT72" s="310">
        <f>AT61</f>
        <v>1547943</v>
      </c>
      <c r="AU72" s="128"/>
      <c r="AV72" s="99">
        <f>AV61</f>
        <v>2622700</v>
      </c>
    </row>
    <row r="73" spans="2:50" s="186" customFormat="1">
      <c r="B73" s="496" t="s">
        <v>135</v>
      </c>
      <c r="C73" s="497"/>
      <c r="D73" s="498">
        <f ca="1">SUM(D66:D72)</f>
        <v>52427575</v>
      </c>
      <c r="E73" s="499"/>
      <c r="F73" s="498">
        <f ca="1">SUM(F66:F72)</f>
        <v>18851963</v>
      </c>
      <c r="G73" s="499"/>
      <c r="H73" s="498">
        <f ca="1">SUM(H66:H72)</f>
        <v>310261875</v>
      </c>
      <c r="I73" s="499"/>
      <c r="J73" s="498">
        <f ca="1">SUM(J66:J72)</f>
        <v>56673586</v>
      </c>
      <c r="K73" s="499"/>
      <c r="L73" s="498">
        <f ca="1">SUM(L66:L72)</f>
        <v>218893510</v>
      </c>
      <c r="M73" s="499"/>
      <c r="N73" s="498">
        <f ca="1">SUM(N66:N72)</f>
        <v>18916938</v>
      </c>
      <c r="O73" s="499"/>
      <c r="P73" s="498">
        <f ca="1">SUM(P66:P72)</f>
        <v>55295349</v>
      </c>
      <c r="Q73" s="499"/>
      <c r="R73" s="498">
        <f ca="1">SUM(R66:R72)</f>
        <v>21699571</v>
      </c>
      <c r="S73" s="499"/>
      <c r="T73" s="498">
        <f ca="1">SUM(T66:T72)</f>
        <v>11173353</v>
      </c>
      <c r="U73" s="499"/>
      <c r="V73" s="498">
        <f ca="1">SUM(V66:V72)</f>
        <v>35277315</v>
      </c>
      <c r="W73" s="499"/>
      <c r="X73" s="498">
        <f ca="1">SUM(X66:X72)</f>
        <v>182251634</v>
      </c>
      <c r="Y73" s="499"/>
      <c r="Z73" s="498">
        <f ca="1">SUM(Z66:Z72)</f>
        <v>61377455</v>
      </c>
      <c r="AA73" s="499"/>
      <c r="AB73" s="498">
        <f ca="1">SUM(AB66:AB72)</f>
        <v>104559971</v>
      </c>
      <c r="AC73" s="499"/>
      <c r="AD73" s="498">
        <f ca="1">SUM(AD66:AD72)</f>
        <v>15777642</v>
      </c>
      <c r="AE73" s="499"/>
      <c r="AF73" s="498">
        <f ca="1">SUM(AF66:AF72)</f>
        <v>62615489</v>
      </c>
      <c r="AG73" s="499"/>
      <c r="AH73" s="498">
        <f ca="1">SUM(AH66:AH72)</f>
        <v>16564774</v>
      </c>
      <c r="AI73" s="499"/>
      <c r="AJ73" s="498">
        <f ca="1">SUM(AJ66:AJ72)</f>
        <v>47329975</v>
      </c>
      <c r="AK73" s="499"/>
      <c r="AL73" s="498">
        <f ca="1">SUM(AL66:AL72)</f>
        <v>127501146</v>
      </c>
      <c r="AM73" s="499"/>
      <c r="AN73" s="498">
        <f ca="1">SUM(AN66:AN72)</f>
        <v>155409654.40509999</v>
      </c>
      <c r="AO73" s="499"/>
      <c r="AP73" s="498">
        <f ca="1">SUM(AP66:AP72)</f>
        <v>234746758</v>
      </c>
      <c r="AQ73" s="499"/>
      <c r="AR73" s="498">
        <f ca="1">SUM(AR66:AR72)</f>
        <v>27143885</v>
      </c>
      <c r="AS73" s="499"/>
      <c r="AT73" s="498">
        <f ca="1">SUM(AT66:AT72)</f>
        <v>11004342.844000001</v>
      </c>
      <c r="AU73" s="171"/>
      <c r="AV73" s="500">
        <f ca="1">SUM(AV66:AV72)</f>
        <v>12658404</v>
      </c>
      <c r="AW73" s="78"/>
      <c r="AX73" s="448"/>
    </row>
  </sheetData>
  <mergeCells count="2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A1:AB1"/>
    <mergeCell ref="AC1:AD1"/>
    <mergeCell ref="AE1:AF1"/>
    <mergeCell ref="AG1:AH1"/>
    <mergeCell ref="AQ1:AR1"/>
    <mergeCell ref="AU1:AV1"/>
    <mergeCell ref="AI1:AJ1"/>
    <mergeCell ref="AK1:AL1"/>
    <mergeCell ref="AM1:AN1"/>
    <mergeCell ref="AO1:AP1"/>
    <mergeCell ref="AS1:AT1"/>
  </mergeCells>
  <phoneticPr fontId="2" type="noConversion"/>
  <pageMargins left="0.75" right="0.75" top="1" bottom="1" header="0.5" footer="0.5"/>
  <pageSetup scale="56" fitToWidth="8" orientation="portrait" r:id="rId1"/>
  <headerFooter alignWithMargins="0"/>
  <colBreaks count="7" manualBreakCount="7">
    <brk id="8" max="72" man="1"/>
    <brk id="14" max="72" man="1"/>
    <brk id="20" max="72" man="1"/>
    <brk id="26" max="72" man="1"/>
    <brk id="32" max="72" man="1"/>
    <brk id="38" max="72" man="1"/>
    <brk id="44" max="72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7">
    <tabColor rgb="FF66FF66"/>
  </sheetPr>
  <dimension ref="B1:J38"/>
  <sheetViews>
    <sheetView tabSelected="1" workbookViewId="0">
      <selection activeCell="O1" sqref="O1"/>
    </sheetView>
  </sheetViews>
  <sheetFormatPr defaultColWidth="9.7109375" defaultRowHeight="12.75"/>
  <cols>
    <col min="1" max="1" width="3.140625" customWidth="1"/>
    <col min="2" max="2" width="25.7109375" customWidth="1"/>
    <col min="3" max="3" width="16.85546875" customWidth="1"/>
    <col min="4" max="4" width="19.42578125" customWidth="1"/>
    <col min="5" max="5" width="19.7109375" customWidth="1"/>
    <col min="6" max="6" width="18.7109375" customWidth="1"/>
    <col min="7" max="7" width="4.85546875" customWidth="1"/>
    <col min="8" max="8" width="15" bestFit="1" customWidth="1"/>
    <col min="9" max="9" width="13.85546875" hidden="1" customWidth="1"/>
    <col min="10" max="10" width="12.85546875" hidden="1" customWidth="1"/>
    <col min="11" max="11" width="13.42578125" bestFit="1" customWidth="1"/>
  </cols>
  <sheetData>
    <row r="1" spans="2:10" ht="15.75">
      <c r="B1" s="252" t="s">
        <v>940</v>
      </c>
      <c r="C1" s="253"/>
      <c r="D1" s="253"/>
      <c r="E1" s="253"/>
      <c r="F1" s="253"/>
      <c r="G1" s="1"/>
    </row>
    <row r="2" spans="2:10" ht="15.75">
      <c r="B2" s="252"/>
      <c r="C2" s="253"/>
      <c r="D2" s="253"/>
      <c r="E2" s="253"/>
      <c r="F2" s="253"/>
      <c r="G2" s="1"/>
    </row>
    <row r="3" spans="2:10" ht="15.75" customHeight="1">
      <c r="B3" s="253"/>
      <c r="C3" s="254" t="s">
        <v>489</v>
      </c>
      <c r="D3" s="255"/>
      <c r="E3" s="255"/>
      <c r="F3" s="255"/>
      <c r="G3" s="1"/>
      <c r="J3" s="515" t="s">
        <v>491</v>
      </c>
    </row>
    <row r="4" spans="2:10" ht="15.75">
      <c r="B4" s="253"/>
      <c r="C4" s="255"/>
      <c r="D4" s="255"/>
      <c r="E4" s="256" t="s">
        <v>363</v>
      </c>
      <c r="F4" s="255"/>
      <c r="G4" s="1"/>
      <c r="J4" s="515"/>
    </row>
    <row r="5" spans="2:10" ht="15.75">
      <c r="B5" s="253"/>
      <c r="C5" s="256" t="s">
        <v>364</v>
      </c>
      <c r="D5" s="256" t="s">
        <v>365</v>
      </c>
      <c r="E5" s="256" t="s">
        <v>366</v>
      </c>
      <c r="F5" s="256" t="s">
        <v>359</v>
      </c>
      <c r="G5" s="1"/>
      <c r="I5" s="7" t="s">
        <v>490</v>
      </c>
      <c r="J5" s="515"/>
    </row>
    <row r="6" spans="2:10" ht="15.75">
      <c r="B6" s="262"/>
      <c r="C6" s="263" t="s">
        <v>367</v>
      </c>
      <c r="D6" s="263" t="s">
        <v>367</v>
      </c>
      <c r="E6" s="263" t="s">
        <v>367</v>
      </c>
      <c r="F6" s="263" t="s">
        <v>367</v>
      </c>
      <c r="G6" s="1"/>
    </row>
    <row r="7" spans="2:10" ht="15.75">
      <c r="B7" s="255" t="s">
        <v>140</v>
      </c>
      <c r="C7" s="385">
        <f ca="1">'STATE TAX DETAIL'!AG3</f>
        <v>8923006</v>
      </c>
      <c r="D7" s="385">
        <f ca="1">'STATE TAX DETAIL'!T3</f>
        <v>8923006</v>
      </c>
      <c r="E7" s="385">
        <f ca="1">'STATE TAX DETAIL'!AF3+'STATE TAX DETAIL'!AH3</f>
        <v>26769018</v>
      </c>
      <c r="F7" s="385">
        <f ca="1">C7+D7+E7</f>
        <v>44615030</v>
      </c>
      <c r="G7" s="1"/>
      <c r="I7" s="399">
        <f t="shared" ref="I7:I29" ca="1" si="0">F7+J7</f>
        <v>52427575</v>
      </c>
      <c r="J7" s="400">
        <f ca="1">'STATE TAX DETAIL'!W3+'STATE TAX DETAIL'!AP3+'STATE TAX DETAIL'!AR3</f>
        <v>7812545</v>
      </c>
    </row>
    <row r="8" spans="2:10" ht="15.75">
      <c r="B8" s="255" t="s">
        <v>141</v>
      </c>
      <c r="C8" s="385">
        <f ca="1">'STATE TAX DETAIL'!AG5</f>
        <v>3059408</v>
      </c>
      <c r="D8" s="385">
        <f ca="1">'STATE TAX DETAIL'!T5</f>
        <v>3059408</v>
      </c>
      <c r="E8" s="385">
        <f ca="1">'STATE TAX DETAIL'!AF5+'STATE TAX DETAIL'!AH5</f>
        <v>8286222</v>
      </c>
      <c r="F8" s="385">
        <f t="shared" ref="F8:F29" ca="1" si="1">C8+D8+E8</f>
        <v>14405038</v>
      </c>
      <c r="G8" s="1"/>
      <c r="I8" s="399">
        <f t="shared" ca="1" si="0"/>
        <v>18851963</v>
      </c>
      <c r="J8" s="400">
        <f ca="1">'STATE TAX DETAIL'!W5+'STATE TAX DETAIL'!AP5+'STATE TAX DETAIL'!AR5</f>
        <v>4446925</v>
      </c>
    </row>
    <row r="9" spans="2:10" ht="15.75">
      <c r="B9" s="255" t="s">
        <v>142</v>
      </c>
      <c r="C9" s="385">
        <f ca="1">'STATE TAX DETAIL'!AG7</f>
        <v>58698367</v>
      </c>
      <c r="D9" s="385">
        <f ca="1">'STATE TAX DETAIL'!T7</f>
        <v>51116495</v>
      </c>
      <c r="E9" s="385">
        <f ca="1">'STATE TAX DETAIL'!AF7+'STATE TAX DETAIL'!AH7</f>
        <v>158974746</v>
      </c>
      <c r="F9" s="385">
        <f t="shared" ca="1" si="1"/>
        <v>268789608</v>
      </c>
      <c r="G9" s="1"/>
      <c r="I9" s="399">
        <f t="shared" ca="1" si="0"/>
        <v>310261875</v>
      </c>
      <c r="J9" s="400">
        <f ca="1">'STATE TAX DETAIL'!W7+'STATE TAX DETAIL'!AP7+'STATE TAX DETAIL'!AR7</f>
        <v>41472267</v>
      </c>
    </row>
    <row r="10" spans="2:10" ht="15.75">
      <c r="B10" s="255" t="s">
        <v>143</v>
      </c>
      <c r="C10" s="385">
        <f>'STATE TAX DETAIL'!AG9</f>
        <v>9920594</v>
      </c>
      <c r="D10" s="385">
        <f ca="1">'STATE TAX DETAIL'!T9</f>
        <v>9920594</v>
      </c>
      <c r="E10" s="385">
        <f ca="1">'STATE TAX DETAIL'!AF9+'STATE TAX DETAIL'!AH9</f>
        <v>29189970</v>
      </c>
      <c r="F10" s="385">
        <f t="shared" ca="1" si="1"/>
        <v>49031158</v>
      </c>
      <c r="G10" s="1"/>
      <c r="I10" s="399">
        <f t="shared" ca="1" si="0"/>
        <v>56673586</v>
      </c>
      <c r="J10" s="400">
        <f ca="1">'STATE TAX DETAIL'!W9+'STATE TAX DETAIL'!AP9+'STATE TAX DETAIL'!AR9</f>
        <v>7642428</v>
      </c>
    </row>
    <row r="11" spans="2:10" ht="15.75">
      <c r="B11" s="255" t="s">
        <v>144</v>
      </c>
      <c r="C11" s="385">
        <f ca="1">'STATE TAX DETAIL'!AG11</f>
        <v>43306590</v>
      </c>
      <c r="D11" s="385">
        <f ca="1">'STATE TAX DETAIL'!T11</f>
        <v>43306590</v>
      </c>
      <c r="E11" s="385">
        <f ca="1">'STATE TAX DETAIL'!AF11+'STATE TAX DETAIL'!AH11</f>
        <v>118705457</v>
      </c>
      <c r="F11" s="385">
        <f t="shared" ca="1" si="1"/>
        <v>205318637</v>
      </c>
      <c r="G11" s="1"/>
      <c r="I11" s="399">
        <f t="shared" ca="1" si="0"/>
        <v>218893510</v>
      </c>
      <c r="J11" s="400">
        <f ca="1">'STATE TAX DETAIL'!W11+'STATE TAX DETAIL'!AP11+'STATE TAX DETAIL'!AR11</f>
        <v>13574873</v>
      </c>
    </row>
    <row r="12" spans="2:10" ht="15.75">
      <c r="B12" s="255" t="s">
        <v>145</v>
      </c>
      <c r="C12" s="385">
        <f ca="1">'STATE TAX DETAIL'!AG13</f>
        <v>3513565</v>
      </c>
      <c r="D12" s="385">
        <f ca="1">'STATE TAX DETAIL'!T13</f>
        <v>3513565</v>
      </c>
      <c r="E12" s="385">
        <f ca="1">'STATE TAX DETAIL'!AF13+'STATE TAX DETAIL'!AH13</f>
        <v>9515904</v>
      </c>
      <c r="F12" s="385">
        <f t="shared" ca="1" si="1"/>
        <v>16543034</v>
      </c>
      <c r="G12" s="1"/>
      <c r="I12" s="399">
        <f t="shared" ca="1" si="0"/>
        <v>18916938</v>
      </c>
      <c r="J12" s="400">
        <f ca="1">'STATE TAX DETAIL'!W13+'STATE TAX DETAIL'!AP13+'STATE TAX DETAIL'!AR13</f>
        <v>2373904</v>
      </c>
    </row>
    <row r="13" spans="2:10" ht="15.75">
      <c r="B13" s="255" t="s">
        <v>146</v>
      </c>
      <c r="C13" s="385">
        <f ca="1">'STATE TAX DETAIL'!AG15</f>
        <v>8757724</v>
      </c>
      <c r="D13" s="385">
        <f ca="1">'STATE TAX DETAIL'!T15</f>
        <v>8757724</v>
      </c>
      <c r="E13" s="385">
        <f ca="1">'STATE TAX DETAIL'!AF15+'STATE TAX DETAIL'!AH15</f>
        <v>23971182</v>
      </c>
      <c r="F13" s="385">
        <f t="shared" ca="1" si="1"/>
        <v>41486630</v>
      </c>
      <c r="G13" s="1"/>
      <c r="I13" s="399">
        <f t="shared" ca="1" si="0"/>
        <v>55295349</v>
      </c>
      <c r="J13" s="400">
        <f ca="1">'STATE TAX DETAIL'!W15+'STATE TAX DETAIL'!AP15+'STATE TAX DETAIL'!AR15</f>
        <v>13808719</v>
      </c>
    </row>
    <row r="14" spans="2:10" ht="15.75">
      <c r="B14" s="255" t="s">
        <v>147</v>
      </c>
      <c r="C14" s="385">
        <f ca="1">'STATE TAX DETAIL'!AG17</f>
        <v>3612718</v>
      </c>
      <c r="D14" s="385">
        <f ca="1">'STATE TAX DETAIL'!T17</f>
        <v>3612718</v>
      </c>
      <c r="E14" s="385">
        <f ca="1">'STATE TAX DETAIL'!AF17+'STATE TAX DETAIL'!AH17</f>
        <v>9783463</v>
      </c>
      <c r="F14" s="385">
        <f t="shared" ca="1" si="1"/>
        <v>17008899</v>
      </c>
      <c r="G14" s="1"/>
      <c r="I14" s="399">
        <f t="shared" ca="1" si="0"/>
        <v>21699571</v>
      </c>
      <c r="J14" s="400">
        <f ca="1">'STATE TAX DETAIL'!W17+'STATE TAX DETAIL'!AP17+'STATE TAX DETAIL'!AR17</f>
        <v>4690672</v>
      </c>
    </row>
    <row r="15" spans="2:10" ht="15.75">
      <c r="B15" s="255" t="s">
        <v>148</v>
      </c>
      <c r="C15" s="385">
        <f ca="1">'STATE TAX DETAIL'!AG19</f>
        <v>1875328</v>
      </c>
      <c r="D15" s="385">
        <f ca="1">'STATE TAX DETAIL'!T19</f>
        <v>1875327</v>
      </c>
      <c r="E15" s="385">
        <f ca="1">'STATE TAX DETAIL'!AF19+'STATE TAX DETAIL'!AH19</f>
        <v>5235291</v>
      </c>
      <c r="F15" s="385">
        <f t="shared" ca="1" si="1"/>
        <v>8985946</v>
      </c>
      <c r="G15" s="1"/>
      <c r="I15" s="399">
        <f t="shared" ca="1" si="0"/>
        <v>11173353</v>
      </c>
      <c r="J15" s="400">
        <f ca="1">'STATE TAX DETAIL'!W19+'STATE TAX DETAIL'!AP19+'STATE TAX DETAIL'!AR19</f>
        <v>2187407</v>
      </c>
    </row>
    <row r="16" spans="2:10" ht="15.75">
      <c r="B16" s="255" t="s">
        <v>149</v>
      </c>
      <c r="C16" s="385">
        <f ca="1">'STATE TAX DETAIL'!AG21</f>
        <v>6052640</v>
      </c>
      <c r="D16" s="385">
        <f ca="1">'STATE TAX DETAIL'!T21</f>
        <v>6052640</v>
      </c>
      <c r="E16" s="385">
        <f ca="1">'STATE TAX DETAIL'!AF21+'STATE TAX DETAIL'!AH21</f>
        <v>16392566</v>
      </c>
      <c r="F16" s="385">
        <f t="shared" ca="1" si="1"/>
        <v>28497846</v>
      </c>
      <c r="G16" s="1"/>
      <c r="I16" s="399">
        <f t="shared" ca="1" si="0"/>
        <v>35277315</v>
      </c>
      <c r="J16" s="400">
        <f ca="1">'STATE TAX DETAIL'!W21+'STATE TAX DETAIL'!AP21+'STATE TAX DETAIL'!AR21</f>
        <v>6779469</v>
      </c>
    </row>
    <row r="17" spans="2:10" ht="15.75">
      <c r="B17" s="255" t="s">
        <v>150</v>
      </c>
      <c r="C17" s="385">
        <f ca="1">'STATE TAX DETAIL'!AG23</f>
        <v>31157545</v>
      </c>
      <c r="D17" s="385">
        <f ca="1">'STATE TAX DETAIL'!T23</f>
        <v>31157544</v>
      </c>
      <c r="E17" s="385">
        <f ca="1">'STATE TAX DETAIL'!AF23+'STATE TAX DETAIL'!AH23</f>
        <v>83086786</v>
      </c>
      <c r="F17" s="385">
        <f t="shared" ca="1" si="1"/>
        <v>145401875</v>
      </c>
      <c r="G17" s="1"/>
      <c r="I17" s="399">
        <f t="shared" ca="1" si="0"/>
        <v>182251634</v>
      </c>
      <c r="J17" s="400">
        <f ca="1">'STATE TAX DETAIL'!W23+'STATE TAX DETAIL'!AP23+'STATE TAX DETAIL'!AR23</f>
        <v>36849759</v>
      </c>
    </row>
    <row r="18" spans="2:10" ht="15.75">
      <c r="B18" s="255" t="s">
        <v>151</v>
      </c>
      <c r="C18" s="385">
        <f ca="1">'STATE TAX DETAIL'!AG25</f>
        <v>11312424</v>
      </c>
      <c r="D18" s="385">
        <f ca="1">'STATE TAX DETAIL'!T25</f>
        <v>11312424</v>
      </c>
      <c r="E18" s="385">
        <f ca="1">'STATE TAX DETAIL'!AF25+'STATE TAX DETAIL'!AH25</f>
        <v>29876547</v>
      </c>
      <c r="F18" s="385">
        <f t="shared" ca="1" si="1"/>
        <v>52501395</v>
      </c>
      <c r="G18" s="1"/>
      <c r="I18" s="399">
        <f t="shared" ca="1" si="0"/>
        <v>61377455</v>
      </c>
      <c r="J18" s="400">
        <f ca="1">'STATE TAX DETAIL'!W25+'STATE TAX DETAIL'!AP25+'STATE TAX DETAIL'!AR25</f>
        <v>8876060</v>
      </c>
    </row>
    <row r="19" spans="2:10" ht="15.75">
      <c r="B19" s="255" t="s">
        <v>152</v>
      </c>
      <c r="C19" s="385">
        <f ca="1">'STATE TAX DETAIL'!AG27</f>
        <v>17764168</v>
      </c>
      <c r="D19" s="385">
        <f ca="1">'STATE TAX DETAIL'!T27</f>
        <v>17764168</v>
      </c>
      <c r="E19" s="385">
        <f ca="1">'STATE TAX DETAIL'!AF27+'STATE TAX DETAIL'!AH27</f>
        <v>48111289</v>
      </c>
      <c r="F19" s="385">
        <f t="shared" ca="1" si="1"/>
        <v>83639625</v>
      </c>
      <c r="G19" s="1"/>
      <c r="I19" s="399">
        <f t="shared" ca="1" si="0"/>
        <v>104559971</v>
      </c>
      <c r="J19" s="400">
        <f ca="1">'STATE TAX DETAIL'!W27+'STATE TAX DETAIL'!AP27+'STATE TAX DETAIL'!AR27</f>
        <v>20920346</v>
      </c>
    </row>
    <row r="20" spans="2:10" ht="15.75">
      <c r="B20" s="255" t="s">
        <v>153</v>
      </c>
      <c r="C20" s="385">
        <f ca="1">'STATE TAX DETAIL'!AG29</f>
        <v>2770932</v>
      </c>
      <c r="D20" s="385">
        <f ca="1">'STATE TAX DETAIL'!T29</f>
        <v>2770932</v>
      </c>
      <c r="E20" s="385">
        <f ca="1">'STATE TAX DETAIL'!AF29+'STATE TAX DETAIL'!AH29</f>
        <v>7389153</v>
      </c>
      <c r="F20" s="385">
        <f t="shared" ca="1" si="1"/>
        <v>12931017</v>
      </c>
      <c r="G20" s="1"/>
      <c r="I20" s="399">
        <f t="shared" ca="1" si="0"/>
        <v>15777642</v>
      </c>
      <c r="J20" s="400">
        <f ca="1">'STATE TAX DETAIL'!W29+'STATE TAX DETAIL'!AP29+'STATE TAX DETAIL'!AR29</f>
        <v>2846625</v>
      </c>
    </row>
    <row r="21" spans="2:10" ht="15.75">
      <c r="B21" s="255" t="s">
        <v>154</v>
      </c>
      <c r="C21" s="385">
        <f ca="1">'STATE TAX DETAIL'!AG31</f>
        <v>10443872</v>
      </c>
      <c r="D21" s="385">
        <f ca="1">'STATE TAX DETAIL'!T31</f>
        <v>10443872</v>
      </c>
      <c r="E21" s="385">
        <f ca="1">'STATE TAX DETAIL'!AF31+'STATE TAX DETAIL'!AH31</f>
        <v>28044790</v>
      </c>
      <c r="F21" s="385">
        <f t="shared" ca="1" si="1"/>
        <v>48932534</v>
      </c>
      <c r="G21" s="1"/>
      <c r="I21" s="399">
        <f t="shared" ca="1" si="0"/>
        <v>62615489</v>
      </c>
      <c r="J21" s="400">
        <f ca="1">'STATE TAX DETAIL'!W31+'STATE TAX DETAIL'!AP31+'STATE TAX DETAIL'!AR31</f>
        <v>13682955</v>
      </c>
    </row>
    <row r="22" spans="2:10" ht="15.75">
      <c r="B22" s="255" t="s">
        <v>155</v>
      </c>
      <c r="C22" s="385">
        <f ca="1">'STATE TAX DETAIL'!AG33</f>
        <v>2883625</v>
      </c>
      <c r="D22" s="385">
        <f ca="1">'STATE TAX DETAIL'!T33</f>
        <v>2883625</v>
      </c>
      <c r="E22" s="385">
        <f ca="1">'STATE TAX DETAIL'!AF33+'STATE TAX DETAIL'!AH33</f>
        <v>7902763</v>
      </c>
      <c r="F22" s="385">
        <f t="shared" ca="1" si="1"/>
        <v>13670013</v>
      </c>
      <c r="G22" s="1"/>
      <c r="I22" s="399">
        <f t="shared" ca="1" si="0"/>
        <v>16564774</v>
      </c>
      <c r="J22" s="400">
        <f ca="1">'STATE TAX DETAIL'!W33+'STATE TAX DETAIL'!AP33+'STATE TAX DETAIL'!AR33</f>
        <v>2894761</v>
      </c>
    </row>
    <row r="23" spans="2:10" ht="15.75">
      <c r="B23" s="255" t="s">
        <v>156</v>
      </c>
      <c r="C23" s="385">
        <f ca="1">'STATE TAX DETAIL'!AG35</f>
        <v>8195440</v>
      </c>
      <c r="D23" s="385">
        <f ca="1">'STATE TAX DETAIL'!T35</f>
        <v>8195440</v>
      </c>
      <c r="E23" s="385">
        <f ca="1">'STATE TAX DETAIL'!AF35+'STATE TAX DETAIL'!AH35</f>
        <v>22017515</v>
      </c>
      <c r="F23" s="385">
        <f t="shared" ca="1" si="1"/>
        <v>38408395</v>
      </c>
      <c r="G23" s="1"/>
      <c r="I23" s="399">
        <f t="shared" ca="1" si="0"/>
        <v>47329975</v>
      </c>
      <c r="J23" s="400">
        <f ca="1">'STATE TAX DETAIL'!W35+'STATE TAX DETAIL'!AP35+'STATE TAX DETAIL'!AR35</f>
        <v>8921580</v>
      </c>
    </row>
    <row r="24" spans="2:10" ht="15.75">
      <c r="B24" s="255" t="s">
        <v>157</v>
      </c>
      <c r="C24" s="385">
        <f ca="1">'STATE TAX DETAIL'!AG37</f>
        <v>24456639</v>
      </c>
      <c r="D24" s="385">
        <f ca="1">'STATE TAX DETAIL'!T37</f>
        <v>24456639</v>
      </c>
      <c r="E24" s="385">
        <f ca="1">'STATE TAX DETAIL'!AF37+'STATE TAX DETAIL'!AH37</f>
        <v>66733460</v>
      </c>
      <c r="F24" s="385">
        <f t="shared" ca="1" si="1"/>
        <v>115646738</v>
      </c>
      <c r="G24" s="1"/>
      <c r="I24" s="399">
        <f t="shared" ca="1" si="0"/>
        <v>127501146</v>
      </c>
      <c r="J24" s="400">
        <f ca="1">'STATE TAX DETAIL'!W37+'STATE TAX DETAIL'!AP37+'STATE TAX DETAIL'!AR37</f>
        <v>11854408</v>
      </c>
    </row>
    <row r="25" spans="2:10" ht="15.75">
      <c r="B25" s="255" t="s">
        <v>158</v>
      </c>
      <c r="C25" s="385">
        <f ca="1">'STATE TAX DETAIL'!AG39</f>
        <v>27244458</v>
      </c>
      <c r="D25" s="385">
        <f ca="1">'STATE TAX DETAIL'!T39</f>
        <v>27244458</v>
      </c>
      <c r="E25" s="385">
        <f ca="1">'STATE TAX DETAIL'!AF39+'STATE TAX DETAIL'!AH39</f>
        <v>74446272.405100003</v>
      </c>
      <c r="F25" s="385">
        <f t="shared" ca="1" si="1"/>
        <v>128935188.4051</v>
      </c>
      <c r="G25" s="1"/>
      <c r="I25" s="399">
        <f t="shared" ca="1" si="0"/>
        <v>155409654.40509999</v>
      </c>
      <c r="J25" s="400">
        <f ca="1">'STATE TAX DETAIL'!W39+'STATE TAX DETAIL'!AP39+'STATE TAX DETAIL'!AR39</f>
        <v>26474466</v>
      </c>
    </row>
    <row r="26" spans="2:10" ht="15.75">
      <c r="B26" s="255" t="s">
        <v>159</v>
      </c>
      <c r="C26" s="385">
        <f ca="1">'STATE TAX DETAIL'!AG41</f>
        <v>49332468</v>
      </c>
      <c r="D26" s="385">
        <f ca="1">'STATE TAX DETAIL'!T41</f>
        <v>32390876</v>
      </c>
      <c r="E26" s="385">
        <f ca="1">'STATE TAX DETAIL'!AF41+'STATE TAX DETAIL'!AH41</f>
        <v>130525487</v>
      </c>
      <c r="F26" s="385">
        <f t="shared" ca="1" si="1"/>
        <v>212248831</v>
      </c>
      <c r="G26" s="1"/>
      <c r="I26" s="399">
        <f t="shared" ca="1" si="0"/>
        <v>234746758</v>
      </c>
      <c r="J26" s="400">
        <f ca="1">'STATE TAX DETAIL'!W41+'STATE TAX DETAIL'!AP41+'STATE TAX DETAIL'!AR41</f>
        <v>22497927</v>
      </c>
    </row>
    <row r="27" spans="2:10" ht="15.75">
      <c r="B27" s="255" t="s">
        <v>160</v>
      </c>
      <c r="C27" s="385">
        <f ca="1">'STATE TAX DETAIL'!AG43</f>
        <v>5004640</v>
      </c>
      <c r="D27" s="385">
        <f ca="1">'STATE TAX DETAIL'!T43</f>
        <v>5004639</v>
      </c>
      <c r="E27" s="385">
        <f ca="1">'STATE TAX DETAIL'!AF43+'STATE TAX DETAIL'!AH43</f>
        <v>14237740</v>
      </c>
      <c r="F27" s="385">
        <f t="shared" ca="1" si="1"/>
        <v>24247019</v>
      </c>
      <c r="G27" s="1"/>
      <c r="I27" s="399">
        <f t="shared" ca="1" si="0"/>
        <v>27143885</v>
      </c>
      <c r="J27" s="400">
        <f ca="1">'STATE TAX DETAIL'!W43+'STATE TAX DETAIL'!AP43+'STATE TAX DETAIL'!AR43</f>
        <v>2896866</v>
      </c>
    </row>
    <row r="28" spans="2:10" ht="15.75">
      <c r="B28" s="255" t="s">
        <v>161</v>
      </c>
      <c r="C28" s="385">
        <f ca="1">'STATE TAX DETAIL'!AG45</f>
        <v>1957781.844</v>
      </c>
      <c r="D28" s="385">
        <f ca="1">'STATE TAX DETAIL'!T45</f>
        <v>1957781</v>
      </c>
      <c r="E28" s="385">
        <f ca="1">'STATE TAX DETAIL'!AF45+'STATE TAX DETAIL'!AH45</f>
        <v>5220751</v>
      </c>
      <c r="F28" s="385">
        <f t="shared" ca="1" si="1"/>
        <v>9136313.8440000005</v>
      </c>
      <c r="G28" s="1"/>
      <c r="I28" s="399">
        <f t="shared" ca="1" si="0"/>
        <v>11004342.844000001</v>
      </c>
      <c r="J28" s="400">
        <f ca="1">'STATE TAX DETAIL'!W45+'STATE TAX DETAIL'!AP45+'STATE TAX DETAIL'!AR45</f>
        <v>1868029</v>
      </c>
    </row>
    <row r="29" spans="2:10" ht="15.75">
      <c r="B29" s="261" t="s">
        <v>162</v>
      </c>
      <c r="C29" s="386">
        <f ca="1">'STATE TAX DETAIL'!AG47</f>
        <v>2070325</v>
      </c>
      <c r="D29" s="386">
        <f ca="1">'STATE TAX DETAIL'!T47</f>
        <v>2068427</v>
      </c>
      <c r="E29" s="386">
        <f ca="1">'STATE TAX DETAIL'!AF47+'STATE TAX DETAIL'!AH47</f>
        <v>5607130</v>
      </c>
      <c r="F29" s="386">
        <f t="shared" ca="1" si="1"/>
        <v>9745882</v>
      </c>
      <c r="G29" s="1"/>
      <c r="I29" s="399">
        <f t="shared" ca="1" si="0"/>
        <v>12658404</v>
      </c>
      <c r="J29" s="400">
        <f ca="1">'STATE TAX DETAIL'!W47+'STATE TAX DETAIL'!AP47+'STATE TAX DETAIL'!AR47</f>
        <v>2912522</v>
      </c>
    </row>
    <row r="30" spans="2:10" ht="15.75">
      <c r="B30" s="255" t="s">
        <v>343</v>
      </c>
      <c r="C30" s="257">
        <f ca="1">SUM(C7:C29)</f>
        <v>342314257.84399998</v>
      </c>
      <c r="D30" s="257">
        <f ca="1">SUM(D7:D29)</f>
        <v>317788892</v>
      </c>
      <c r="E30" s="257">
        <f ca="1">SUM(E7:E29)</f>
        <v>930023502.40509999</v>
      </c>
      <c r="F30" s="257">
        <f ca="1">SUM(F7:F29)</f>
        <v>1590126652.2491002</v>
      </c>
      <c r="G30" s="1"/>
      <c r="I30" s="399">
        <f ca="1">SUM(I7:I29)</f>
        <v>1858412165.2491</v>
      </c>
    </row>
    <row r="31" spans="2:10" ht="15">
      <c r="B31" s="253"/>
      <c r="C31" s="253"/>
      <c r="D31" s="253"/>
      <c r="E31" s="253"/>
      <c r="F31" s="253"/>
      <c r="G31" s="1"/>
    </row>
    <row r="32" spans="2:10" ht="15.75">
      <c r="B32" s="255" t="s">
        <v>368</v>
      </c>
      <c r="C32" s="253"/>
      <c r="D32" s="258">
        <f ca="1">F30</f>
        <v>1590126652.2491002</v>
      </c>
      <c r="E32" s="253"/>
      <c r="F32" s="253"/>
      <c r="G32" s="1"/>
    </row>
    <row r="33" spans="2:7" ht="15.75">
      <c r="B33" s="255"/>
      <c r="C33" s="253"/>
      <c r="D33" s="253"/>
      <c r="E33" s="253"/>
      <c r="F33" s="253"/>
      <c r="G33" s="1"/>
    </row>
    <row r="34" spans="2:7" ht="15.75">
      <c r="B34" s="255" t="s">
        <v>72</v>
      </c>
      <c r="D34" s="258">
        <f ca="1">'STATE TAX DETAIL'!AT49</f>
        <v>28526188025</v>
      </c>
      <c r="E34" s="253"/>
      <c r="G34" s="1"/>
    </row>
    <row r="35" spans="2:7" ht="15.75">
      <c r="B35" s="255"/>
      <c r="C35" s="253"/>
      <c r="D35" s="253"/>
      <c r="E35" s="253"/>
      <c r="F35" s="253"/>
      <c r="G35" s="1"/>
    </row>
    <row r="36" spans="2:7" ht="16.5" thickBot="1">
      <c r="B36" s="255" t="s">
        <v>369</v>
      </c>
      <c r="C36" s="253"/>
      <c r="D36" s="259">
        <f ca="1">(D32/D34)*1000</f>
        <v>55.742696881039024</v>
      </c>
      <c r="E36" s="253" t="s">
        <v>370</v>
      </c>
      <c r="F36" s="253"/>
      <c r="G36" s="1"/>
    </row>
    <row r="37" spans="2:7" ht="13.5" thickTop="1">
      <c r="B37" s="260" t="s">
        <v>461</v>
      </c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</sheetData>
  <mergeCells count="1">
    <mergeCell ref="J3:J5"/>
  </mergeCells>
  <phoneticPr fontId="2" type="noConversion"/>
  <pageMargins left="0.75" right="0.75" top="1" bottom="1" header="0.5" footer="0.5"/>
  <pageSetup scale="86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8">
    <tabColor rgb="FF92D050"/>
  </sheetPr>
  <dimension ref="A1:F67"/>
  <sheetViews>
    <sheetView topLeftCell="A28" workbookViewId="0">
      <selection activeCell="D69" sqref="D69"/>
    </sheetView>
  </sheetViews>
  <sheetFormatPr defaultColWidth="9.140625" defaultRowHeight="15.75"/>
  <cols>
    <col min="1" max="1" width="25.85546875" style="186" bestFit="1" customWidth="1"/>
    <col min="2" max="6" width="26.85546875" style="78" customWidth="1"/>
    <col min="7" max="16384" width="9.140625" style="78"/>
  </cols>
  <sheetData>
    <row r="1" spans="1:6" ht="21">
      <c r="A1" s="516" t="s">
        <v>460</v>
      </c>
      <c r="B1" s="516"/>
      <c r="C1" s="516"/>
      <c r="D1" s="516"/>
      <c r="E1" s="516"/>
      <c r="F1" s="516"/>
    </row>
    <row r="3" spans="1:6" ht="33">
      <c r="A3" s="383">
        <v>2025</v>
      </c>
      <c r="B3" s="352" t="s">
        <v>451</v>
      </c>
      <c r="C3" s="352" t="s">
        <v>452</v>
      </c>
      <c r="D3" s="352" t="s">
        <v>453</v>
      </c>
      <c r="E3" s="369" t="s">
        <v>454</v>
      </c>
      <c r="F3" s="352" t="s">
        <v>455</v>
      </c>
    </row>
    <row r="4" spans="1:6" ht="18.75" customHeight="1">
      <c r="A4" s="186" t="s">
        <v>140</v>
      </c>
      <c r="B4" s="403">
        <v>8017775</v>
      </c>
      <c r="C4" s="403">
        <v>2683533</v>
      </c>
      <c r="D4" s="403">
        <v>32071102</v>
      </c>
      <c r="E4" s="403">
        <v>4250416</v>
      </c>
      <c r="F4" s="135">
        <f>SUM(B4:E4)</f>
        <v>47022826</v>
      </c>
    </row>
    <row r="5" spans="1:6" ht="18.75" customHeight="1">
      <c r="A5" s="186" t="s">
        <v>141</v>
      </c>
      <c r="B5" s="403">
        <v>3108938</v>
      </c>
      <c r="C5" s="403">
        <v>386025</v>
      </c>
      <c r="D5" s="403">
        <v>11526004</v>
      </c>
      <c r="E5" s="403">
        <v>4105735</v>
      </c>
      <c r="F5" s="135">
        <f t="shared" ref="F5:F26" si="0">SUM(B5:E5)</f>
        <v>19126702</v>
      </c>
    </row>
    <row r="6" spans="1:6" ht="18.75" customHeight="1">
      <c r="A6" s="186" t="s">
        <v>142</v>
      </c>
      <c r="B6" s="403">
        <v>53001231</v>
      </c>
      <c r="C6" s="403">
        <v>2914512</v>
      </c>
      <c r="D6" s="403">
        <v>230974040</v>
      </c>
      <c r="E6" s="403">
        <v>20337596</v>
      </c>
      <c r="F6" s="135">
        <f t="shared" si="0"/>
        <v>307227379</v>
      </c>
    </row>
    <row r="7" spans="1:6" ht="18.75" customHeight="1">
      <c r="A7" s="186" t="s">
        <v>143</v>
      </c>
      <c r="B7" s="403">
        <v>8527222</v>
      </c>
      <c r="C7" s="403">
        <v>1712949</v>
      </c>
      <c r="D7" s="403">
        <v>34358477</v>
      </c>
      <c r="E7" s="403">
        <v>4669009</v>
      </c>
      <c r="F7" s="135">
        <f t="shared" si="0"/>
        <v>49267657</v>
      </c>
    </row>
    <row r="8" spans="1:6" ht="18.75" customHeight="1">
      <c r="A8" s="186" t="s">
        <v>144</v>
      </c>
      <c r="B8" s="403">
        <v>45818459</v>
      </c>
      <c r="C8" s="403">
        <v>659707</v>
      </c>
      <c r="D8" s="403">
        <v>171423976</v>
      </c>
      <c r="E8" s="403">
        <v>12479394</v>
      </c>
      <c r="F8" s="135">
        <f t="shared" si="0"/>
        <v>230381536</v>
      </c>
    </row>
    <row r="9" spans="1:6" ht="18.75" customHeight="1">
      <c r="A9" s="186" t="s">
        <v>145</v>
      </c>
      <c r="B9" s="403">
        <v>3399383</v>
      </c>
      <c r="C9" s="403">
        <v>281418</v>
      </c>
      <c r="D9" s="403">
        <v>12322762</v>
      </c>
      <c r="E9" s="403">
        <v>1982974</v>
      </c>
      <c r="F9" s="135">
        <f t="shared" si="0"/>
        <v>17986537</v>
      </c>
    </row>
    <row r="10" spans="1:6" ht="18.75" customHeight="1">
      <c r="A10" s="186" t="s">
        <v>146</v>
      </c>
      <c r="B10" s="403">
        <v>8355002</v>
      </c>
      <c r="C10" s="403">
        <v>1328339</v>
      </c>
      <c r="D10" s="403">
        <v>35735507</v>
      </c>
      <c r="E10" s="403">
        <v>7922887</v>
      </c>
      <c r="F10" s="135">
        <f t="shared" si="0"/>
        <v>53341735</v>
      </c>
    </row>
    <row r="11" spans="1:6" ht="18.75" customHeight="1">
      <c r="A11" s="186" t="s">
        <v>147</v>
      </c>
      <c r="B11" s="403">
        <v>3380058</v>
      </c>
      <c r="C11" s="403">
        <v>394949</v>
      </c>
      <c r="D11" s="403">
        <v>14730553</v>
      </c>
      <c r="E11" s="403">
        <v>1769425</v>
      </c>
      <c r="F11" s="135">
        <f t="shared" si="0"/>
        <v>20274985</v>
      </c>
    </row>
    <row r="12" spans="1:6" ht="18.75" customHeight="1">
      <c r="A12" s="186" t="s">
        <v>148</v>
      </c>
      <c r="B12" s="403">
        <v>2064559</v>
      </c>
      <c r="C12" s="403">
        <v>196432</v>
      </c>
      <c r="D12" s="403">
        <v>7785114</v>
      </c>
      <c r="E12" s="403">
        <v>2133051</v>
      </c>
      <c r="F12" s="135">
        <f t="shared" si="0"/>
        <v>12179156</v>
      </c>
    </row>
    <row r="13" spans="1:6" ht="18.75" customHeight="1">
      <c r="A13" s="186" t="s">
        <v>149</v>
      </c>
      <c r="B13" s="403">
        <v>5082552</v>
      </c>
      <c r="C13" s="403">
        <v>457299</v>
      </c>
      <c r="D13" s="403">
        <v>18847797</v>
      </c>
      <c r="E13" s="403">
        <v>5175413</v>
      </c>
      <c r="F13" s="135">
        <f t="shared" si="0"/>
        <v>29563061</v>
      </c>
    </row>
    <row r="14" spans="1:6" ht="18.75" customHeight="1">
      <c r="A14" s="186" t="s">
        <v>150</v>
      </c>
      <c r="B14" s="403">
        <v>32528365</v>
      </c>
      <c r="C14" s="403">
        <v>9127635</v>
      </c>
      <c r="D14" s="403">
        <v>134287934</v>
      </c>
      <c r="E14" s="403">
        <v>11747738</v>
      </c>
      <c r="F14" s="135">
        <f t="shared" si="0"/>
        <v>187691672</v>
      </c>
    </row>
    <row r="15" spans="1:6" ht="18.75" customHeight="1">
      <c r="A15" s="186" t="s">
        <v>151</v>
      </c>
      <c r="B15" s="403">
        <v>10856623</v>
      </c>
      <c r="C15" s="403">
        <v>1258894</v>
      </c>
      <c r="D15" s="403">
        <v>39604782</v>
      </c>
      <c r="E15" s="403">
        <v>6603525</v>
      </c>
      <c r="F15" s="135">
        <f t="shared" si="0"/>
        <v>58323824</v>
      </c>
    </row>
    <row r="16" spans="1:6" ht="18.75" customHeight="1">
      <c r="A16" s="186" t="s">
        <v>152</v>
      </c>
      <c r="B16" s="403">
        <v>17091699</v>
      </c>
      <c r="C16" s="403">
        <v>5884823</v>
      </c>
      <c r="D16" s="403">
        <v>72494441</v>
      </c>
      <c r="E16" s="403">
        <v>7417632</v>
      </c>
      <c r="F16" s="135">
        <f t="shared" si="0"/>
        <v>102888595</v>
      </c>
    </row>
    <row r="17" spans="1:6" ht="18.75" customHeight="1">
      <c r="A17" s="186" t="s">
        <v>153</v>
      </c>
      <c r="B17" s="403">
        <v>2503379</v>
      </c>
      <c r="C17" s="403">
        <v>90409</v>
      </c>
      <c r="D17" s="403">
        <v>9179056</v>
      </c>
      <c r="E17" s="403">
        <v>2678090</v>
      </c>
      <c r="F17" s="135">
        <f t="shared" si="0"/>
        <v>14450934</v>
      </c>
    </row>
    <row r="18" spans="1:6" ht="18.75" customHeight="1">
      <c r="A18" s="186" t="s">
        <v>154</v>
      </c>
      <c r="B18" s="403">
        <v>10219222</v>
      </c>
      <c r="C18" s="403">
        <v>1225978</v>
      </c>
      <c r="D18" s="403">
        <v>41923180</v>
      </c>
      <c r="E18" s="403">
        <v>7681033</v>
      </c>
      <c r="F18" s="135">
        <f t="shared" si="0"/>
        <v>61049413</v>
      </c>
    </row>
    <row r="19" spans="1:6" ht="18.75" customHeight="1">
      <c r="A19" s="186" t="s">
        <v>155</v>
      </c>
      <c r="B19" s="403">
        <v>2673690</v>
      </c>
      <c r="C19" s="403">
        <v>381227</v>
      </c>
      <c r="D19" s="403">
        <v>10000798</v>
      </c>
      <c r="E19" s="403">
        <v>2300163</v>
      </c>
      <c r="F19" s="135">
        <f t="shared" si="0"/>
        <v>15355878</v>
      </c>
    </row>
    <row r="20" spans="1:6" ht="18.75" customHeight="1">
      <c r="A20" s="186" t="s">
        <v>156</v>
      </c>
      <c r="B20" s="403">
        <v>7474511</v>
      </c>
      <c r="C20" s="403">
        <v>2560340</v>
      </c>
      <c r="D20" s="403">
        <v>30979457</v>
      </c>
      <c r="E20" s="403">
        <v>2131028</v>
      </c>
      <c r="F20" s="135">
        <f t="shared" si="0"/>
        <v>43145336</v>
      </c>
    </row>
    <row r="21" spans="1:6" ht="18.75" customHeight="1">
      <c r="A21" s="186" t="s">
        <v>157</v>
      </c>
      <c r="B21" s="403">
        <v>20702485</v>
      </c>
      <c r="C21" s="403">
        <v>375929</v>
      </c>
      <c r="D21" s="403">
        <v>77222473</v>
      </c>
      <c r="E21" s="403">
        <v>10106676</v>
      </c>
      <c r="F21" s="135">
        <f t="shared" si="0"/>
        <v>108407563</v>
      </c>
    </row>
    <row r="22" spans="1:6" ht="18.75" customHeight="1">
      <c r="A22" s="186" t="s">
        <v>158</v>
      </c>
      <c r="B22" s="403">
        <v>27821080</v>
      </c>
      <c r="C22" s="403">
        <v>2785661</v>
      </c>
      <c r="D22" s="403">
        <v>116751213</v>
      </c>
      <c r="E22" s="403">
        <v>11951397</v>
      </c>
      <c r="F22" s="135">
        <f t="shared" si="0"/>
        <v>159309351</v>
      </c>
    </row>
    <row r="23" spans="1:6" ht="18.75" customHeight="1">
      <c r="A23" s="186" t="s">
        <v>159</v>
      </c>
      <c r="B23" s="403">
        <v>29983175</v>
      </c>
      <c r="C23" s="403">
        <v>430105</v>
      </c>
      <c r="D23" s="403">
        <v>168391358</v>
      </c>
      <c r="E23" s="403">
        <v>21045208</v>
      </c>
      <c r="F23" s="135">
        <f t="shared" si="0"/>
        <v>219849846</v>
      </c>
    </row>
    <row r="24" spans="1:6" ht="18.75" customHeight="1">
      <c r="A24" s="186" t="s">
        <v>160</v>
      </c>
      <c r="B24" s="403">
        <v>4564733</v>
      </c>
      <c r="C24" s="403">
        <v>1134181</v>
      </c>
      <c r="D24" s="403">
        <v>17516797</v>
      </c>
      <c r="E24" s="403">
        <v>1509230</v>
      </c>
      <c r="F24" s="135">
        <f t="shared" si="0"/>
        <v>24724941</v>
      </c>
    </row>
    <row r="25" spans="1:6" ht="18.75" customHeight="1">
      <c r="A25" s="186" t="s">
        <v>161</v>
      </c>
      <c r="B25" s="403">
        <v>1839676</v>
      </c>
      <c r="C25" s="403">
        <v>280835</v>
      </c>
      <c r="D25" s="403">
        <v>7487074</v>
      </c>
      <c r="E25" s="403">
        <v>1442934</v>
      </c>
      <c r="F25" s="135">
        <f t="shared" si="0"/>
        <v>11050519</v>
      </c>
    </row>
    <row r="26" spans="1:6" ht="18.75" customHeight="1">
      <c r="A26" s="187" t="s">
        <v>162</v>
      </c>
      <c r="B26" s="404">
        <v>2069264</v>
      </c>
      <c r="C26" s="404">
        <v>249619</v>
      </c>
      <c r="D26" s="404">
        <v>7673521</v>
      </c>
      <c r="E26" s="404">
        <v>2631807</v>
      </c>
      <c r="F26" s="188">
        <f t="shared" si="0"/>
        <v>12624211</v>
      </c>
    </row>
    <row r="27" spans="1:6" ht="18.75" customHeight="1">
      <c r="A27" s="186" t="s">
        <v>136</v>
      </c>
      <c r="B27" s="184">
        <f>SUM(B4:B26)</f>
        <v>311083081</v>
      </c>
      <c r="C27" s="184">
        <f t="shared" ref="C27:F27" si="1">SUM(C4:C26)</f>
        <v>36800799</v>
      </c>
      <c r="D27" s="184">
        <f t="shared" si="1"/>
        <v>1303287416</v>
      </c>
      <c r="E27" s="184">
        <f t="shared" si="1"/>
        <v>154072361</v>
      </c>
      <c r="F27" s="184">
        <f t="shared" si="1"/>
        <v>1805243657</v>
      </c>
    </row>
    <row r="28" spans="1:6">
      <c r="B28" s="184"/>
      <c r="C28" s="184"/>
      <c r="D28" s="184"/>
      <c r="E28" s="184"/>
      <c r="F28" s="184"/>
    </row>
    <row r="29" spans="1:6" ht="33">
      <c r="A29" s="383">
        <f>A3+1</f>
        <v>2026</v>
      </c>
      <c r="B29" s="352" t="str">
        <f>B3</f>
        <v>COUNTY TAXES LEVIED</v>
      </c>
      <c r="C29" s="352" t="str">
        <f>C3</f>
        <v>MUNICIPAL TAXES LEVIED</v>
      </c>
      <c r="D29" s="352" t="str">
        <f>D3</f>
        <v>EDUCATION TAXES LEVIED</v>
      </c>
      <c r="E29" s="369" t="str">
        <f>E3</f>
        <v>SPECIAL DISTRICT TAXES LEVIED</v>
      </c>
      <c r="F29" s="352" t="str">
        <f>F3</f>
        <v>TOTAL TAXES LEVIED</v>
      </c>
    </row>
    <row r="30" spans="1:6" ht="18.75" customHeight="1">
      <c r="A30" s="186" t="s">
        <v>140</v>
      </c>
      <c r="B30" s="135">
        <f ca="1">'STATE TAX DETAIL'!T3</f>
        <v>8923006</v>
      </c>
      <c r="C30" s="135">
        <f ca="1">'STATE TAX DETAIL'!W3</f>
        <v>3039358</v>
      </c>
      <c r="D30" s="135">
        <f ca="1">'STATE TAX DETAIL'!AQ3</f>
        <v>35692024</v>
      </c>
      <c r="E30" s="135">
        <f>'STATE TAX DETAIL'!AR3</f>
        <v>4773187</v>
      </c>
      <c r="F30" s="135">
        <f ca="1">B30+C30+D30+E30</f>
        <v>52427575</v>
      </c>
    </row>
    <row r="31" spans="1:6" ht="18.75" customHeight="1">
      <c r="A31" s="186" t="s">
        <v>141</v>
      </c>
      <c r="B31" s="135">
        <f ca="1">'STATE TAX DETAIL'!T5</f>
        <v>3059408</v>
      </c>
      <c r="C31" s="135">
        <f ca="1">'STATE TAX DETAIL'!W5</f>
        <v>456403</v>
      </c>
      <c r="D31" s="135">
        <f ca="1">'STATE TAX DETAIL'!AQ5</f>
        <v>11345630</v>
      </c>
      <c r="E31" s="135">
        <f>'STATE TAX DETAIL'!AR5</f>
        <v>3990522</v>
      </c>
      <c r="F31" s="135">
        <f t="shared" ref="F31:F52" ca="1" si="2">B31+C31+D31+E31</f>
        <v>18851963</v>
      </c>
    </row>
    <row r="32" spans="1:6" ht="18.75" customHeight="1">
      <c r="A32" s="186" t="s">
        <v>142</v>
      </c>
      <c r="B32" s="135">
        <f ca="1">'STATE TAX DETAIL'!T7</f>
        <v>51116495</v>
      </c>
      <c r="C32" s="135">
        <f ca="1">'STATE TAX DETAIL'!W7</f>
        <v>3321025</v>
      </c>
      <c r="D32" s="135">
        <f ca="1">'STATE TAX DETAIL'!AQ7</f>
        <v>235331539</v>
      </c>
      <c r="E32" s="135">
        <f>'STATE TAX DETAIL'!AR7</f>
        <v>20492816</v>
      </c>
      <c r="F32" s="135">
        <f t="shared" ca="1" si="2"/>
        <v>310261875</v>
      </c>
    </row>
    <row r="33" spans="1:6" ht="18.75" customHeight="1">
      <c r="A33" s="186" t="s">
        <v>143</v>
      </c>
      <c r="B33" s="135">
        <f ca="1">'STATE TAX DETAIL'!T9</f>
        <v>9920594</v>
      </c>
      <c r="C33" s="135">
        <f>'STATE TAX DETAIL'!W9</f>
        <v>1805453</v>
      </c>
      <c r="D33" s="135">
        <f ca="1">'STATE TAX DETAIL'!AQ9</f>
        <v>39110564</v>
      </c>
      <c r="E33" s="135">
        <f>'STATE TAX DETAIL'!AR9</f>
        <v>5836975</v>
      </c>
      <c r="F33" s="135">
        <f ca="1">B33+C33+D33+E33</f>
        <v>56673586</v>
      </c>
    </row>
    <row r="34" spans="1:6" ht="18.75" customHeight="1">
      <c r="A34" s="186" t="s">
        <v>144</v>
      </c>
      <c r="B34" s="135">
        <f ca="1">'STATE TAX DETAIL'!T11</f>
        <v>43306590</v>
      </c>
      <c r="C34" s="135">
        <f ca="1">'STATE TAX DETAIL'!W11</f>
        <v>750450</v>
      </c>
      <c r="D34" s="135">
        <f ca="1">'STATE TAX DETAIL'!AQ11</f>
        <v>162012047</v>
      </c>
      <c r="E34" s="135">
        <f>'STATE TAX DETAIL'!AR11</f>
        <v>12824423</v>
      </c>
      <c r="F34" s="135">
        <f t="shared" ca="1" si="2"/>
        <v>218893510</v>
      </c>
    </row>
    <row r="35" spans="1:6" ht="18.75" customHeight="1">
      <c r="A35" s="186" t="s">
        <v>145</v>
      </c>
      <c r="B35" s="135">
        <f ca="1">'STATE TAX DETAIL'!T13</f>
        <v>3513565</v>
      </c>
      <c r="C35" s="135">
        <f ca="1">'STATE TAX DETAIL'!W13</f>
        <v>324325</v>
      </c>
      <c r="D35" s="135">
        <f ca="1">'STATE TAX DETAIL'!AQ13</f>
        <v>13029469</v>
      </c>
      <c r="E35" s="135">
        <f>'STATE TAX DETAIL'!AR13</f>
        <v>2049579</v>
      </c>
      <c r="F35" s="135">
        <f t="shared" ca="1" si="2"/>
        <v>18916938</v>
      </c>
    </row>
    <row r="36" spans="1:6" ht="18.75" customHeight="1">
      <c r="A36" s="186" t="s">
        <v>146</v>
      </c>
      <c r="B36" s="135">
        <f ca="1">'STATE TAX DETAIL'!T15</f>
        <v>8757724</v>
      </c>
      <c r="C36" s="135">
        <f ca="1">'STATE TAX DETAIL'!W15</f>
        <v>1518093</v>
      </c>
      <c r="D36" s="135">
        <f ca="1">'STATE TAX DETAIL'!AQ15</f>
        <v>36742862</v>
      </c>
      <c r="E36" s="135">
        <f>'STATE TAX DETAIL'!AR15</f>
        <v>8276670</v>
      </c>
      <c r="F36" s="135">
        <f t="shared" ca="1" si="2"/>
        <v>55295349</v>
      </c>
    </row>
    <row r="37" spans="1:6" ht="18.75" customHeight="1">
      <c r="A37" s="186" t="s">
        <v>147</v>
      </c>
      <c r="B37" s="135">
        <f ca="1">'STATE TAX DETAIL'!T17</f>
        <v>3612718</v>
      </c>
      <c r="C37" s="135">
        <f ca="1">'STATE TAX DETAIL'!W17</f>
        <v>450256</v>
      </c>
      <c r="D37" s="135">
        <f ca="1">'STATE TAX DETAIL'!AQ17</f>
        <v>15744448</v>
      </c>
      <c r="E37" s="135">
        <f>'STATE TAX DETAIL'!AR17</f>
        <v>1892149</v>
      </c>
      <c r="F37" s="135">
        <f t="shared" ca="1" si="2"/>
        <v>21699571</v>
      </c>
    </row>
    <row r="38" spans="1:6" ht="18.75" customHeight="1">
      <c r="A38" s="186" t="s">
        <v>148</v>
      </c>
      <c r="B38" s="135">
        <f ca="1">'STATE TAX DETAIL'!T19</f>
        <v>1875327</v>
      </c>
      <c r="C38" s="135">
        <f ca="1">'STATE TAX DETAIL'!W19</f>
        <v>214154</v>
      </c>
      <c r="D38" s="135">
        <f ca="1">'STATE TAX DETAIL'!AQ19</f>
        <v>7110619</v>
      </c>
      <c r="E38" s="135">
        <f>'STATE TAX DETAIL'!AR19</f>
        <v>1973253</v>
      </c>
      <c r="F38" s="135">
        <f t="shared" ca="1" si="2"/>
        <v>11173353</v>
      </c>
    </row>
    <row r="39" spans="1:6" ht="18.75" customHeight="1">
      <c r="A39" s="186" t="s">
        <v>149</v>
      </c>
      <c r="B39" s="135">
        <f ca="1">'STATE TAX DETAIL'!T21</f>
        <v>6052640</v>
      </c>
      <c r="C39" s="135">
        <f ca="1">'STATE TAX DETAIL'!W21</f>
        <v>502396</v>
      </c>
      <c r="D39" s="135">
        <f ca="1">'STATE TAX DETAIL'!AQ21</f>
        <v>22445206</v>
      </c>
      <c r="E39" s="135">
        <f>'STATE TAX DETAIL'!AR21</f>
        <v>6277073</v>
      </c>
      <c r="F39" s="135">
        <f t="shared" ca="1" si="2"/>
        <v>35277315</v>
      </c>
    </row>
    <row r="40" spans="1:6" ht="18.75" customHeight="1">
      <c r="A40" s="186" t="s">
        <v>150</v>
      </c>
      <c r="B40" s="135">
        <f ca="1">'STATE TAX DETAIL'!T23</f>
        <v>31157544</v>
      </c>
      <c r="C40" s="135">
        <f>'STATE TAX DETAIL'!W23</f>
        <v>10369780</v>
      </c>
      <c r="D40" s="135">
        <f ca="1">'STATE TAX DETAIL'!AQ23</f>
        <v>129563457</v>
      </c>
      <c r="E40" s="135">
        <f>'STATE TAX DETAIL'!AR23</f>
        <v>11160853</v>
      </c>
      <c r="F40" s="135">
        <f t="shared" ca="1" si="2"/>
        <v>182251634</v>
      </c>
    </row>
    <row r="41" spans="1:6" ht="18.75" customHeight="1">
      <c r="A41" s="186" t="s">
        <v>151</v>
      </c>
      <c r="B41" s="135">
        <f ca="1">'STATE TAX DETAIL'!T25</f>
        <v>11312424</v>
      </c>
      <c r="C41" s="135">
        <f ca="1">'STATE TAX DETAIL'!W25</f>
        <v>1424229</v>
      </c>
      <c r="D41" s="135">
        <f ca="1">'STATE TAX DETAIL'!AQ25</f>
        <v>41188971</v>
      </c>
      <c r="E41" s="135">
        <f>'STATE TAX DETAIL'!AR25</f>
        <v>7451831</v>
      </c>
      <c r="F41" s="135">
        <f t="shared" ca="1" si="2"/>
        <v>61377455</v>
      </c>
    </row>
    <row r="42" spans="1:6" ht="18.75" customHeight="1">
      <c r="A42" s="186" t="s">
        <v>152</v>
      </c>
      <c r="B42" s="135">
        <f ca="1">'STATE TAX DETAIL'!T27</f>
        <v>17764168</v>
      </c>
      <c r="C42" s="135">
        <f ca="1">'STATE TAX DETAIL'!W27</f>
        <v>6635720</v>
      </c>
      <c r="D42" s="135">
        <f ca="1">'STATE TAX DETAIL'!AQ27</f>
        <v>75314003</v>
      </c>
      <c r="E42" s="135">
        <f>'STATE TAX DETAIL'!AR27</f>
        <v>4846080</v>
      </c>
      <c r="F42" s="135">
        <f t="shared" ca="1" si="2"/>
        <v>104559971</v>
      </c>
    </row>
    <row r="43" spans="1:6" ht="18.75" customHeight="1">
      <c r="A43" s="186" t="s">
        <v>153</v>
      </c>
      <c r="B43" s="135">
        <f ca="1">'STATE TAX DETAIL'!T29</f>
        <v>2770932</v>
      </c>
      <c r="C43" s="135">
        <f ca="1">'STATE TAX DETAIL'!W29</f>
        <v>100924</v>
      </c>
      <c r="D43" s="135">
        <f ca="1">'STATE TAX DETAIL'!AQ29</f>
        <v>10160085</v>
      </c>
      <c r="E43" s="135">
        <f>'STATE TAX DETAIL'!AR29</f>
        <v>2745701</v>
      </c>
      <c r="F43" s="135">
        <f t="shared" ca="1" si="2"/>
        <v>15777642</v>
      </c>
    </row>
    <row r="44" spans="1:6" ht="18.75" customHeight="1">
      <c r="A44" s="186" t="s">
        <v>154</v>
      </c>
      <c r="B44" s="135">
        <f ca="1">'STATE TAX DETAIL'!T31</f>
        <v>10443872</v>
      </c>
      <c r="C44" s="135">
        <f ca="1">'STATE TAX DETAIL'!W31</f>
        <v>1371232</v>
      </c>
      <c r="D44" s="135">
        <f ca="1">'STATE TAX DETAIL'!AQ31</f>
        <v>42840276</v>
      </c>
      <c r="E44" s="135">
        <f>'STATE TAX DETAIL'!AR31</f>
        <v>7960109</v>
      </c>
      <c r="F44" s="135">
        <f t="shared" ca="1" si="2"/>
        <v>62615489</v>
      </c>
    </row>
    <row r="45" spans="1:6" ht="18.75" customHeight="1">
      <c r="A45" s="186" t="s">
        <v>155</v>
      </c>
      <c r="B45" s="135">
        <f ca="1">'STATE TAX DETAIL'!T33</f>
        <v>2883625</v>
      </c>
      <c r="C45" s="135">
        <f ca="1">'STATE TAX DETAIL'!W33</f>
        <v>418431</v>
      </c>
      <c r="D45" s="135">
        <f ca="1">'STATE TAX DETAIL'!AQ33</f>
        <v>10786388</v>
      </c>
      <c r="E45" s="135">
        <f>'STATE TAX DETAIL'!AR33</f>
        <v>2476330</v>
      </c>
      <c r="F45" s="135">
        <f t="shared" ca="1" si="2"/>
        <v>16564774</v>
      </c>
    </row>
    <row r="46" spans="1:6" ht="18.75" customHeight="1">
      <c r="A46" s="186" t="s">
        <v>156</v>
      </c>
      <c r="B46" s="135">
        <f ca="1">'STATE TAX DETAIL'!T35</f>
        <v>8195440</v>
      </c>
      <c r="C46" s="135">
        <f ca="1">'STATE TAX DETAIL'!W35</f>
        <v>2830623</v>
      </c>
      <c r="D46" s="135">
        <f ca="1">'STATE TAX DETAIL'!AQ35</f>
        <v>33969198</v>
      </c>
      <c r="E46" s="135">
        <f>'STATE TAX DETAIL'!AR35</f>
        <v>2334714</v>
      </c>
      <c r="F46" s="135">
        <f t="shared" ca="1" si="2"/>
        <v>47329975</v>
      </c>
    </row>
    <row r="47" spans="1:6" ht="18.75" customHeight="1">
      <c r="A47" s="186" t="s">
        <v>157</v>
      </c>
      <c r="B47" s="135">
        <f ca="1">'STATE TAX DETAIL'!T37</f>
        <v>24456639</v>
      </c>
      <c r="C47" s="135">
        <f>'STATE TAX DETAIL'!W37</f>
        <v>433931</v>
      </c>
      <c r="D47" s="135">
        <f ca="1">'STATE TAX DETAIL'!AQ37</f>
        <v>91190099</v>
      </c>
      <c r="E47" s="135">
        <f>'STATE TAX DETAIL'!AR37</f>
        <v>11420477</v>
      </c>
      <c r="F47" s="135">
        <f t="shared" ca="1" si="2"/>
        <v>127501146</v>
      </c>
    </row>
    <row r="48" spans="1:6" ht="18.75" customHeight="1">
      <c r="A48" s="186" t="s">
        <v>158</v>
      </c>
      <c r="B48" s="135">
        <f ca="1">'STATE TAX DETAIL'!T39</f>
        <v>27244458</v>
      </c>
      <c r="C48" s="135">
        <f>'STATE TAX DETAIL'!W39</f>
        <v>3121068</v>
      </c>
      <c r="D48" s="135">
        <f ca="1">'STATE TAX DETAIL'!AQ39</f>
        <v>114177773.4051</v>
      </c>
      <c r="E48" s="135">
        <f>'STATE TAX DETAIL'!AR39</f>
        <v>10866355</v>
      </c>
      <c r="F48" s="135">
        <f t="shared" ca="1" si="2"/>
        <v>155409654.40509999</v>
      </c>
    </row>
    <row r="49" spans="1:6" ht="18.75" customHeight="1">
      <c r="A49" s="186" t="s">
        <v>159</v>
      </c>
      <c r="B49" s="135">
        <f ca="1">'STATE TAX DETAIL'!T41</f>
        <v>32390876</v>
      </c>
      <c r="C49" s="135">
        <f ca="1">'STATE TAX DETAIL'!W41</f>
        <v>487148</v>
      </c>
      <c r="D49" s="135">
        <f ca="1">'STATE TAX DETAIL'!AQ41</f>
        <v>179857955</v>
      </c>
      <c r="E49" s="135">
        <f>'STATE TAX DETAIL'!AR41</f>
        <v>22010779</v>
      </c>
      <c r="F49" s="135">
        <f t="shared" ca="1" si="2"/>
        <v>234746758</v>
      </c>
    </row>
    <row r="50" spans="1:6" ht="18.75" customHeight="1">
      <c r="A50" s="186" t="s">
        <v>160</v>
      </c>
      <c r="B50" s="135">
        <f ca="1">'STATE TAX DETAIL'!T43</f>
        <v>5004639</v>
      </c>
      <c r="C50" s="135">
        <f ca="1">'STATE TAX DETAIL'!W43</f>
        <v>1279898</v>
      </c>
      <c r="D50" s="135">
        <f ca="1">'STATE TAX DETAIL'!AQ43</f>
        <v>19242380</v>
      </c>
      <c r="E50" s="135">
        <f>'STATE TAX DETAIL'!AR43</f>
        <v>1616968</v>
      </c>
      <c r="F50" s="135">
        <f t="shared" ca="1" si="2"/>
        <v>27143885</v>
      </c>
    </row>
    <row r="51" spans="1:6" ht="18.75" customHeight="1">
      <c r="A51" s="186" t="s">
        <v>161</v>
      </c>
      <c r="B51" s="135">
        <f ca="1">'STATE TAX DETAIL'!T45</f>
        <v>1957781</v>
      </c>
      <c r="C51" s="135">
        <f ca="1">'STATE TAX DETAIL'!W45</f>
        <v>320086</v>
      </c>
      <c r="D51" s="135">
        <f ca="1">'STATE TAX DETAIL'!AQ45</f>
        <v>7178532.8440000005</v>
      </c>
      <c r="E51" s="135">
        <f>'STATE TAX DETAIL'!AR45</f>
        <v>1547943</v>
      </c>
      <c r="F51" s="135">
        <f t="shared" ca="1" si="2"/>
        <v>11004342.844000001</v>
      </c>
    </row>
    <row r="52" spans="1:6" ht="18.75" customHeight="1">
      <c r="A52" s="187" t="s">
        <v>162</v>
      </c>
      <c r="B52" s="188">
        <f ca="1">'STATE TAX DETAIL'!T47</f>
        <v>2068427</v>
      </c>
      <c r="C52" s="188">
        <f ca="1">'STATE TAX DETAIL'!W47</f>
        <v>289822</v>
      </c>
      <c r="D52" s="188">
        <f ca="1">'STATE TAX DETAIL'!AQ47</f>
        <v>7677455</v>
      </c>
      <c r="E52" s="188">
        <f>'STATE TAX DETAIL'!AR47</f>
        <v>2622700</v>
      </c>
      <c r="F52" s="188">
        <f t="shared" ca="1" si="2"/>
        <v>12658404</v>
      </c>
    </row>
    <row r="53" spans="1:6" ht="18.75" customHeight="1">
      <c r="A53" s="186" t="s">
        <v>136</v>
      </c>
      <c r="B53" s="184">
        <f ca="1">SUM(B30:B52)</f>
        <v>317788892</v>
      </c>
      <c r="C53" s="184">
        <f ca="1">SUM(C30:C52)</f>
        <v>41464805</v>
      </c>
      <c r="D53" s="184">
        <f ca="1">SUM(D30:D52)</f>
        <v>1341710981.2491002</v>
      </c>
      <c r="E53" s="184">
        <f>SUM(E30:E52)</f>
        <v>157447487</v>
      </c>
      <c r="F53" s="502">
        <f ca="1">SUM(F30:F52)</f>
        <v>1858412165.2491</v>
      </c>
    </row>
    <row r="55" spans="1:6">
      <c r="A55" s="187"/>
      <c r="B55" s="503" t="s">
        <v>127</v>
      </c>
      <c r="C55" s="503" t="s">
        <v>215</v>
      </c>
      <c r="D55" s="503" t="s">
        <v>216</v>
      </c>
      <c r="E55" s="503" t="s">
        <v>217</v>
      </c>
    </row>
    <row r="56" spans="1:6" ht="18.75" customHeight="1">
      <c r="A56" s="186" t="s">
        <v>210</v>
      </c>
      <c r="B56" s="184">
        <f ca="1">'STATE TAX DETAIL'!$AT$49</f>
        <v>28526188025</v>
      </c>
      <c r="C56" s="184">
        <f ca="1">'STATE TAX DETAIL'!T49</f>
        <v>317788892</v>
      </c>
      <c r="D56" s="301">
        <f t="shared" ref="D56:D61" ca="1" si="3">IF(B56&lt;&gt;0,1000*C56/B56,"")</f>
        <v>11.140250906342402</v>
      </c>
      <c r="E56" s="303">
        <f t="shared" ref="E56:E61" ca="1" si="4">IF(B56&lt;&gt;0,C56/SUM($C$56:$C$61),"")</f>
        <v>0.18682862499362318</v>
      </c>
    </row>
    <row r="57" spans="1:6" ht="18.75" customHeight="1">
      <c r="A57" s="186" t="s">
        <v>211</v>
      </c>
      <c r="B57" s="184">
        <f>'STATE TAX DETAIL'!$AU$49</f>
        <v>6307683360</v>
      </c>
      <c r="C57" s="184">
        <f ca="1">'STATE TAX DETAIL'!W49</f>
        <v>41464805</v>
      </c>
      <c r="D57" s="301">
        <f t="shared" ca="1" si="3"/>
        <v>6.5736979225919798</v>
      </c>
      <c r="E57" s="303">
        <f t="shared" ca="1" si="4"/>
        <v>2.4377228716284744E-2</v>
      </c>
    </row>
    <row r="58" spans="1:6" ht="18.75" customHeight="1">
      <c r="A58" s="186" t="s">
        <v>212</v>
      </c>
      <c r="B58" s="184">
        <f ca="1">'STATE TAX DETAIL'!$AT$49</f>
        <v>28526188025</v>
      </c>
      <c r="C58" s="184">
        <f ca="1">'STATE TAX DETAIL'!AG49</f>
        <v>342314257.84399998</v>
      </c>
      <c r="D58" s="301">
        <f t="shared" ca="1" si="3"/>
        <v>12.000000054125703</v>
      </c>
      <c r="E58" s="303">
        <f t="shared" ca="1" si="4"/>
        <v>0.20124712889180249</v>
      </c>
    </row>
    <row r="59" spans="1:6" ht="18.75" customHeight="1">
      <c r="A59" s="186" t="s">
        <v>213</v>
      </c>
      <c r="B59" s="184">
        <f ca="1">'STATE TAX DETAIL'!$AT$49</f>
        <v>28526188025</v>
      </c>
      <c r="C59" s="184">
        <f ca="1">'STATE TAX DETAIL'!AH49</f>
        <v>171157128</v>
      </c>
      <c r="D59" s="301">
        <f t="shared" ca="1" si="3"/>
        <v>5.9999999947416738</v>
      </c>
      <c r="E59" s="303">
        <f t="shared" ca="1" si="4"/>
        <v>0.10062356390385591</v>
      </c>
    </row>
    <row r="60" spans="1:6" ht="18.75" customHeight="1">
      <c r="A60" s="186" t="s">
        <v>214</v>
      </c>
      <c r="B60" s="184">
        <f ca="1">'STATE TAX DETAIL'!$AT$49</f>
        <v>28526188025</v>
      </c>
      <c r="C60" s="184">
        <f ca="1">'STATE TAX DETAIL'!AF49</f>
        <v>758866374.40509999</v>
      </c>
      <c r="D60" s="301">
        <f t="shared" ca="1" si="3"/>
        <v>26.602445925829237</v>
      </c>
      <c r="E60" s="303">
        <f t="shared" ca="1" si="4"/>
        <v>0.44613881999374877</v>
      </c>
    </row>
    <row r="61" spans="1:6" ht="18.75" customHeight="1">
      <c r="A61" s="187" t="s">
        <v>204</v>
      </c>
      <c r="B61" s="189">
        <f ca="1">'STATE TAX DETAIL'!$AT$15+'STATE TAX DETAIL'!$AT$17+'STATE TAX DETAIL'!$AT$23+'STATE TAX DETAIL'!$AT$27+'STATE TAX DETAIL'!$AT$31+'STATE TAX DETAIL'!$AT$35+'STATE TAX DETAIL'!$AT$39</f>
        <v>8931326989</v>
      </c>
      <c r="C61" s="189">
        <f ca="1">'STATE TAX DETAIL'!AP49</f>
        <v>69373221</v>
      </c>
      <c r="D61" s="302">
        <f t="shared" ca="1" si="3"/>
        <v>7.7674035544148632</v>
      </c>
      <c r="E61" s="304">
        <f t="shared" ca="1" si="4"/>
        <v>4.0784633500684925E-2</v>
      </c>
    </row>
    <row r="62" spans="1:6" ht="18.75" customHeight="1">
      <c r="A62" s="186" t="s">
        <v>136</v>
      </c>
      <c r="B62" s="184">
        <f ca="1">B56</f>
        <v>28526188025</v>
      </c>
      <c r="C62" s="184">
        <f ca="1">SUM(C56:C61)</f>
        <v>1700964678.2491</v>
      </c>
      <c r="D62" s="366" t="str">
        <f ca="1">ROUND(IF(B62&lt;&gt;0,1000*C62/B62,""),3)&amp;" *"</f>
        <v>59.628 *</v>
      </c>
      <c r="E62" s="305">
        <f ca="1">SUM(E56:E61)</f>
        <v>1</v>
      </c>
    </row>
    <row r="64" spans="1:6">
      <c r="A64" s="78"/>
    </row>
    <row r="65" spans="1:1">
      <c r="A65" s="78" t="s">
        <v>459</v>
      </c>
    </row>
    <row r="66" spans="1:1">
      <c r="A66" s="78"/>
    </row>
    <row r="67" spans="1:1">
      <c r="A67" s="78"/>
    </row>
  </sheetData>
  <mergeCells count="1">
    <mergeCell ref="A1:F1"/>
  </mergeCells>
  <phoneticPr fontId="2" type="noConversion"/>
  <pageMargins left="0.75" right="0.75" top="1" bottom="1" header="0.5" footer="0.5"/>
  <pageSetup scale="64" fitToHeight="3" orientation="landscape" r:id="rId1"/>
  <headerFooter alignWithMargins="0">
    <oddFooter>&amp;C&amp;A&amp;R&amp;P OF &amp;N</oddFooter>
  </headerFooter>
  <rowBreaks count="1" manualBreakCount="1">
    <brk id="28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</sheetPr>
  <dimension ref="A1:F53"/>
  <sheetViews>
    <sheetView workbookViewId="0">
      <selection activeCell="C50" sqref="C50"/>
    </sheetView>
  </sheetViews>
  <sheetFormatPr defaultColWidth="9.140625" defaultRowHeight="15"/>
  <cols>
    <col min="1" max="1" width="11.85546875" style="371" customWidth="1"/>
    <col min="2" max="3" width="17.85546875" style="371" bestFit="1" customWidth="1"/>
    <col min="4" max="4" width="17.7109375" style="371" bestFit="1" customWidth="1"/>
    <col min="5" max="5" width="22.42578125" style="371" bestFit="1" customWidth="1"/>
    <col min="6" max="6" width="8.85546875" style="371" bestFit="1" customWidth="1"/>
    <col min="7" max="16384" width="9.140625" style="371"/>
  </cols>
  <sheetData>
    <row r="1" spans="1:5" ht="21">
      <c r="A1" s="517" t="s">
        <v>456</v>
      </c>
      <c r="B1" s="517"/>
      <c r="C1" s="517"/>
      <c r="D1" s="517"/>
      <c r="E1" s="517"/>
    </row>
    <row r="2" spans="1:5" ht="25.5" customHeight="1">
      <c r="A2" s="372"/>
      <c r="B2" s="373" t="s">
        <v>754</v>
      </c>
      <c r="C2" s="373" t="s">
        <v>796</v>
      </c>
      <c r="D2" s="374" t="s">
        <v>219</v>
      </c>
    </row>
    <row r="3" spans="1:5">
      <c r="A3" s="371" t="s">
        <v>140</v>
      </c>
      <c r="B3" s="405">
        <v>47022826</v>
      </c>
      <c r="C3" s="375">
        <f ca="1">'STATE TAX SUMMARY'!F30</f>
        <v>52427575</v>
      </c>
      <c r="D3" s="375">
        <f t="shared" ref="D3:D25" ca="1" si="0">C3-B3</f>
        <v>5404749</v>
      </c>
    </row>
    <row r="4" spans="1:5">
      <c r="A4" s="371" t="s">
        <v>141</v>
      </c>
      <c r="B4" s="405">
        <v>19126702</v>
      </c>
      <c r="C4" s="375">
        <f ca="1">'STATE TAX SUMMARY'!F31</f>
        <v>18851963</v>
      </c>
      <c r="D4" s="375">
        <f t="shared" ca="1" si="0"/>
        <v>-274739</v>
      </c>
    </row>
    <row r="5" spans="1:5">
      <c r="A5" s="371" t="s">
        <v>142</v>
      </c>
      <c r="B5" s="405">
        <v>307227379</v>
      </c>
      <c r="C5" s="375">
        <f ca="1">'STATE TAX SUMMARY'!F32</f>
        <v>310261875</v>
      </c>
      <c r="D5" s="375">
        <f t="shared" ca="1" si="0"/>
        <v>3034496</v>
      </c>
    </row>
    <row r="6" spans="1:5">
      <c r="A6" s="371" t="s">
        <v>143</v>
      </c>
      <c r="B6" s="405">
        <v>49267657</v>
      </c>
      <c r="C6" s="375">
        <f ca="1">'STATE TAX SUMMARY'!F33</f>
        <v>56673586</v>
      </c>
      <c r="D6" s="375">
        <f t="shared" ca="1" si="0"/>
        <v>7405929</v>
      </c>
    </row>
    <row r="7" spans="1:5">
      <c r="A7" s="371" t="s">
        <v>144</v>
      </c>
      <c r="B7" s="405">
        <v>230381536</v>
      </c>
      <c r="C7" s="375">
        <f ca="1">'STATE TAX SUMMARY'!F34</f>
        <v>218893510</v>
      </c>
      <c r="D7" s="375">
        <f t="shared" ca="1" si="0"/>
        <v>-11488026</v>
      </c>
    </row>
    <row r="8" spans="1:5">
      <c r="A8" s="371" t="s">
        <v>145</v>
      </c>
      <c r="B8" s="405">
        <v>17986537</v>
      </c>
      <c r="C8" s="375">
        <f ca="1">'STATE TAX SUMMARY'!F35</f>
        <v>18916938</v>
      </c>
      <c r="D8" s="375">
        <f t="shared" ca="1" si="0"/>
        <v>930401</v>
      </c>
    </row>
    <row r="9" spans="1:5">
      <c r="A9" s="371" t="s">
        <v>146</v>
      </c>
      <c r="B9" s="405">
        <v>53341735</v>
      </c>
      <c r="C9" s="375">
        <f ca="1">'STATE TAX SUMMARY'!F36</f>
        <v>55295349</v>
      </c>
      <c r="D9" s="375">
        <f t="shared" ca="1" si="0"/>
        <v>1953614</v>
      </c>
    </row>
    <row r="10" spans="1:5">
      <c r="A10" s="371" t="s">
        <v>147</v>
      </c>
      <c r="B10" s="405">
        <v>20274985</v>
      </c>
      <c r="C10" s="375">
        <f ca="1">'STATE TAX SUMMARY'!F37</f>
        <v>21699571</v>
      </c>
      <c r="D10" s="375">
        <f t="shared" ca="1" si="0"/>
        <v>1424586</v>
      </c>
    </row>
    <row r="11" spans="1:5">
      <c r="A11" s="371" t="s">
        <v>148</v>
      </c>
      <c r="B11" s="405">
        <v>12179156</v>
      </c>
      <c r="C11" s="375">
        <f ca="1">'STATE TAX SUMMARY'!F38</f>
        <v>11173353</v>
      </c>
      <c r="D11" s="375">
        <f t="shared" ca="1" si="0"/>
        <v>-1005803</v>
      </c>
    </row>
    <row r="12" spans="1:5">
      <c r="A12" s="371" t="s">
        <v>149</v>
      </c>
      <c r="B12" s="405">
        <v>29563061</v>
      </c>
      <c r="C12" s="375">
        <f ca="1">'STATE TAX SUMMARY'!F39</f>
        <v>35277315</v>
      </c>
      <c r="D12" s="375">
        <f t="shared" ca="1" si="0"/>
        <v>5714254</v>
      </c>
    </row>
    <row r="13" spans="1:5">
      <c r="A13" s="371" t="s">
        <v>150</v>
      </c>
      <c r="B13" s="405">
        <v>187691672</v>
      </c>
      <c r="C13" s="375">
        <f ca="1">'STATE TAX SUMMARY'!F40</f>
        <v>182251634</v>
      </c>
      <c r="D13" s="375">
        <f t="shared" ca="1" si="0"/>
        <v>-5440038</v>
      </c>
    </row>
    <row r="14" spans="1:5">
      <c r="A14" s="371" t="s">
        <v>151</v>
      </c>
      <c r="B14" s="405">
        <v>58323824</v>
      </c>
      <c r="C14" s="375">
        <f ca="1">'STATE TAX SUMMARY'!F41</f>
        <v>61377455</v>
      </c>
      <c r="D14" s="375">
        <f t="shared" ca="1" si="0"/>
        <v>3053631</v>
      </c>
    </row>
    <row r="15" spans="1:5">
      <c r="A15" s="371" t="s">
        <v>152</v>
      </c>
      <c r="B15" s="405">
        <v>102888595</v>
      </c>
      <c r="C15" s="375">
        <f ca="1">'STATE TAX SUMMARY'!F42</f>
        <v>104559971</v>
      </c>
      <c r="D15" s="375">
        <f t="shared" ca="1" si="0"/>
        <v>1671376</v>
      </c>
    </row>
    <row r="16" spans="1:5">
      <c r="A16" s="371" t="s">
        <v>153</v>
      </c>
      <c r="B16" s="405">
        <v>14450934</v>
      </c>
      <c r="C16" s="375">
        <f ca="1">'STATE TAX SUMMARY'!F43</f>
        <v>15777642</v>
      </c>
      <c r="D16" s="375">
        <f t="shared" ca="1" si="0"/>
        <v>1326708</v>
      </c>
    </row>
    <row r="17" spans="1:6">
      <c r="A17" s="371" t="s">
        <v>154</v>
      </c>
      <c r="B17" s="405">
        <v>61049413</v>
      </c>
      <c r="C17" s="375">
        <f ca="1">'STATE TAX SUMMARY'!F44</f>
        <v>62615489</v>
      </c>
      <c r="D17" s="375">
        <f t="shared" ca="1" si="0"/>
        <v>1566076</v>
      </c>
    </row>
    <row r="18" spans="1:6">
      <c r="A18" s="371" t="s">
        <v>155</v>
      </c>
      <c r="B18" s="405">
        <v>15355878</v>
      </c>
      <c r="C18" s="375">
        <f ca="1">'STATE TAX SUMMARY'!F45</f>
        <v>16564774</v>
      </c>
      <c r="D18" s="375">
        <f t="shared" ca="1" si="0"/>
        <v>1208896</v>
      </c>
    </row>
    <row r="19" spans="1:6">
      <c r="A19" s="371" t="s">
        <v>156</v>
      </c>
      <c r="B19" s="405">
        <v>43145336</v>
      </c>
      <c r="C19" s="375">
        <f ca="1">'STATE TAX SUMMARY'!F46</f>
        <v>47329975</v>
      </c>
      <c r="D19" s="375">
        <f t="shared" ca="1" si="0"/>
        <v>4184639</v>
      </c>
    </row>
    <row r="20" spans="1:6">
      <c r="A20" s="371" t="s">
        <v>157</v>
      </c>
      <c r="B20" s="405">
        <v>108407563</v>
      </c>
      <c r="C20" s="375">
        <f ca="1">'STATE TAX SUMMARY'!F47</f>
        <v>127501146</v>
      </c>
      <c r="D20" s="375">
        <f t="shared" ca="1" si="0"/>
        <v>19093583</v>
      </c>
    </row>
    <row r="21" spans="1:6">
      <c r="A21" s="371" t="s">
        <v>158</v>
      </c>
      <c r="B21" s="405">
        <v>159309351</v>
      </c>
      <c r="C21" s="375">
        <f ca="1">'STATE TAX SUMMARY'!F48</f>
        <v>155409654.40509999</v>
      </c>
      <c r="D21" s="375">
        <f t="shared" ca="1" si="0"/>
        <v>-3899696.594900012</v>
      </c>
    </row>
    <row r="22" spans="1:6">
      <c r="A22" s="371" t="s">
        <v>159</v>
      </c>
      <c r="B22" s="405">
        <v>219849846</v>
      </c>
      <c r="C22" s="375">
        <f ca="1">'STATE TAX SUMMARY'!F49</f>
        <v>234746758</v>
      </c>
      <c r="D22" s="375">
        <f t="shared" ca="1" si="0"/>
        <v>14896912</v>
      </c>
    </row>
    <row r="23" spans="1:6">
      <c r="A23" s="371" t="s">
        <v>160</v>
      </c>
      <c r="B23" s="405">
        <v>24724941</v>
      </c>
      <c r="C23" s="375">
        <f ca="1">'STATE TAX SUMMARY'!F50</f>
        <v>27143885</v>
      </c>
      <c r="D23" s="375">
        <f t="shared" ca="1" si="0"/>
        <v>2418944</v>
      </c>
    </row>
    <row r="24" spans="1:6">
      <c r="A24" s="371" t="s">
        <v>161</v>
      </c>
      <c r="B24" s="405">
        <v>11050519</v>
      </c>
      <c r="C24" s="375">
        <f ca="1">'STATE TAX SUMMARY'!F51</f>
        <v>11004342.844000001</v>
      </c>
      <c r="D24" s="375">
        <f t="shared" ca="1" si="0"/>
        <v>-46176.155999999493</v>
      </c>
    </row>
    <row r="25" spans="1:6">
      <c r="A25" s="376" t="s">
        <v>162</v>
      </c>
      <c r="B25" s="406">
        <v>12624211</v>
      </c>
      <c r="C25" s="377">
        <f ca="1">'STATE TAX SUMMARY'!F52</f>
        <v>12658404</v>
      </c>
      <c r="D25" s="377">
        <f t="shared" ca="1" si="0"/>
        <v>34193</v>
      </c>
    </row>
    <row r="26" spans="1:6">
      <c r="A26" s="370" t="s">
        <v>136</v>
      </c>
      <c r="B26" s="378">
        <f>SUM(B3:B25)</f>
        <v>1805243657</v>
      </c>
      <c r="C26" s="378">
        <f ca="1">SUM(C3:C25)</f>
        <v>1858412165.2491</v>
      </c>
      <c r="D26" s="378">
        <f ca="1">SUM(D3:D25)</f>
        <v>53168508.249099985</v>
      </c>
    </row>
    <row r="28" spans="1:6" ht="21">
      <c r="A28" s="517" t="s">
        <v>457</v>
      </c>
      <c r="B28" s="517"/>
      <c r="C28" s="517"/>
      <c r="D28" s="517"/>
      <c r="E28" s="517"/>
      <c r="F28" s="517"/>
    </row>
    <row r="29" spans="1:6">
      <c r="A29" s="381" t="s">
        <v>210</v>
      </c>
      <c r="B29" s="379" t="s">
        <v>137</v>
      </c>
      <c r="C29" s="379" t="s">
        <v>138</v>
      </c>
      <c r="D29" s="379" t="s">
        <v>205</v>
      </c>
      <c r="E29" s="379" t="s">
        <v>139</v>
      </c>
      <c r="F29" s="379" t="s">
        <v>458</v>
      </c>
    </row>
    <row r="30" spans="1:6">
      <c r="A30" s="370" t="s">
        <v>140</v>
      </c>
      <c r="B30" s="380">
        <f ca="1">'STATE TAX SUMMARY'!B30/'STATE TAX SUMMARY'!B4-1</f>
        <v>0.11290301860553575</v>
      </c>
      <c r="C30" s="380">
        <f ca="1">'STATE TAX SUMMARY'!C30/'STATE TAX SUMMARY'!C4-1</f>
        <v>0.13259572362255279</v>
      </c>
      <c r="D30" s="380">
        <f ca="1">'STATE TAX SUMMARY'!D30/'STATE TAX SUMMARY'!D4-1</f>
        <v>0.11290294920330468</v>
      </c>
      <c r="E30" s="380">
        <f>'STATE TAX SUMMARY'!E30/'STATE TAX SUMMARY'!E4-1</f>
        <v>0.12299290234179439</v>
      </c>
      <c r="F30" s="380">
        <f ca="1">'STATE TAX SUMMARY'!F30/'STATE TAX SUMMARY'!F4-1</f>
        <v>0.11493883842710773</v>
      </c>
    </row>
    <row r="31" spans="1:6">
      <c r="A31" s="370" t="s">
        <v>141</v>
      </c>
      <c r="B31" s="380">
        <f ca="1">'STATE TAX SUMMARY'!B31/'STATE TAX SUMMARY'!B5-1</f>
        <v>-1.593148528532895E-2</v>
      </c>
      <c r="C31" s="380">
        <f ca="1">'STATE TAX SUMMARY'!C31/'STATE TAX SUMMARY'!C5-1</f>
        <v>0.18231461692895534</v>
      </c>
      <c r="D31" s="380">
        <f ca="1">'STATE TAX SUMMARY'!D31/'STATE TAX SUMMARY'!D5-1</f>
        <v>-1.5649309162134584E-2</v>
      </c>
      <c r="E31" s="380">
        <f>'STATE TAX SUMMARY'!E31/'STATE TAX SUMMARY'!E5-1</f>
        <v>-2.8061479856834382E-2</v>
      </c>
      <c r="F31" s="380">
        <f ca="1">'STATE TAX SUMMARY'!F31/'STATE TAX SUMMARY'!F5-1</f>
        <v>-1.4364159592176406E-2</v>
      </c>
    </row>
    <row r="32" spans="1:6">
      <c r="A32" s="370" t="s">
        <v>142</v>
      </c>
      <c r="B32" s="380">
        <f ca="1">'STATE TAX SUMMARY'!B32/'STATE TAX SUMMARY'!B6-1</f>
        <v>-3.5560230667095238E-2</v>
      </c>
      <c r="C32" s="380">
        <f ca="1">'STATE TAX SUMMARY'!C32/'STATE TAX SUMMARY'!C6-1</f>
        <v>0.13947892477368429</v>
      </c>
      <c r="D32" s="380">
        <f ca="1">'STATE TAX SUMMARY'!D32/'STATE TAX SUMMARY'!D6-1</f>
        <v>1.8865752185829976E-2</v>
      </c>
      <c r="E32" s="380">
        <f>'STATE TAX SUMMARY'!E32/'STATE TAX SUMMARY'!E6-1</f>
        <v>7.6321704885866648E-3</v>
      </c>
      <c r="F32" s="380">
        <f ca="1">'STATE TAX SUMMARY'!F32/'STATE TAX SUMMARY'!F6-1</f>
        <v>9.877036382229365E-3</v>
      </c>
    </row>
    <row r="33" spans="1:6">
      <c r="A33" s="370" t="s">
        <v>143</v>
      </c>
      <c r="B33" s="380">
        <f ca="1">'STATE TAX SUMMARY'!B33/'STATE TAX SUMMARY'!B7-1</f>
        <v>0.16340280574376975</v>
      </c>
      <c r="C33" s="380">
        <f>'STATE TAX SUMMARY'!C33/'STATE TAX SUMMARY'!C7-1</f>
        <v>5.4002775330730834E-2</v>
      </c>
      <c r="D33" s="380">
        <f ca="1">'STATE TAX SUMMARY'!D33/'STATE TAX SUMMARY'!D7-1</f>
        <v>0.13830901177604593</v>
      </c>
      <c r="E33" s="380">
        <f>'STATE TAX SUMMARY'!E33/'STATE TAX SUMMARY'!E7-1</f>
        <v>0.25015286969890194</v>
      </c>
      <c r="F33" s="380">
        <f ca="1">'STATE TAX SUMMARY'!F33/'STATE TAX SUMMARY'!F7-1</f>
        <v>0.15032030039504418</v>
      </c>
    </row>
    <row r="34" spans="1:6">
      <c r="A34" s="370" t="s">
        <v>144</v>
      </c>
      <c r="B34" s="380">
        <f ca="1">'STATE TAX SUMMARY'!B34/'STATE TAX SUMMARY'!B8-1</f>
        <v>-5.4822206045820998E-2</v>
      </c>
      <c r="C34" s="380">
        <f ca="1">'STATE TAX SUMMARY'!C34/'STATE TAX SUMMARY'!C8-1</f>
        <v>0.13755045800635735</v>
      </c>
      <c r="D34" s="380">
        <f ca="1">'STATE TAX SUMMARY'!D34/'STATE TAX SUMMARY'!D8-1</f>
        <v>-5.4904390970373917E-2</v>
      </c>
      <c r="E34" s="380">
        <f>'STATE TAX SUMMARY'!E34/'STATE TAX SUMMARY'!E8-1</f>
        <v>2.7647897005255162E-2</v>
      </c>
      <c r="F34" s="380">
        <f ca="1">'STATE TAX SUMMARY'!F34/'STATE TAX SUMMARY'!F8-1</f>
        <v>-4.9865220101666496E-2</v>
      </c>
    </row>
    <row r="35" spans="1:6">
      <c r="A35" s="370" t="s">
        <v>145</v>
      </c>
      <c r="B35" s="380">
        <f ca="1">'STATE TAX SUMMARY'!B35/'STATE TAX SUMMARY'!B9-1</f>
        <v>3.3589036598700384E-2</v>
      </c>
      <c r="C35" s="380">
        <f ca="1">'STATE TAX SUMMARY'!C35/'STATE TAX SUMMARY'!C9-1</f>
        <v>0.15246714851217757</v>
      </c>
      <c r="D35" s="380">
        <f ca="1">'STATE TAX SUMMARY'!D35/'STATE TAX SUMMARY'!D9-1</f>
        <v>5.7349724031024785E-2</v>
      </c>
      <c r="E35" s="380">
        <f>'STATE TAX SUMMARY'!E35/'STATE TAX SUMMARY'!E9-1</f>
        <v>3.3588438375893981E-2</v>
      </c>
      <c r="F35" s="380">
        <f ca="1">'STATE TAX SUMMARY'!F35/'STATE TAX SUMMARY'!F9-1</f>
        <v>5.1727633840799925E-2</v>
      </c>
    </row>
    <row r="36" spans="1:6">
      <c r="A36" s="370" t="s">
        <v>146</v>
      </c>
      <c r="B36" s="380">
        <f ca="1">'STATE TAX SUMMARY'!B36/'STATE TAX SUMMARY'!B10-1</f>
        <v>4.820130503858655E-2</v>
      </c>
      <c r="C36" s="380">
        <f ca="1">'STATE TAX SUMMARY'!C36/'STATE TAX SUMMARY'!C10-1</f>
        <v>0.14285058256966021</v>
      </c>
      <c r="D36" s="380">
        <f ca="1">'STATE TAX SUMMARY'!D36/'STATE TAX SUMMARY'!D10-1</f>
        <v>2.8189190096001626E-2</v>
      </c>
      <c r="E36" s="380">
        <f>'STATE TAX SUMMARY'!E36/'STATE TAX SUMMARY'!E10-1</f>
        <v>4.4653293679437711E-2</v>
      </c>
      <c r="F36" s="380">
        <f ca="1">'STATE TAX SUMMARY'!F36/'STATE TAX SUMMARY'!F10-1</f>
        <v>3.6624492997837432E-2</v>
      </c>
    </row>
    <row r="37" spans="1:6">
      <c r="A37" s="370" t="s">
        <v>147</v>
      </c>
      <c r="B37" s="380">
        <f ca="1">'STATE TAX SUMMARY'!B37/'STATE TAX SUMMARY'!B11-1</f>
        <v>6.8833138366264812E-2</v>
      </c>
      <c r="C37" s="380">
        <f ca="1">'STATE TAX SUMMARY'!C37/'STATE TAX SUMMARY'!C11-1</f>
        <v>0.14003580209090294</v>
      </c>
      <c r="D37" s="380">
        <f ca="1">'STATE TAX SUMMARY'!D37/'STATE TAX SUMMARY'!D11-1</f>
        <v>6.8829391537439166E-2</v>
      </c>
      <c r="E37" s="380">
        <f>'STATE TAX SUMMARY'!E37/'STATE TAX SUMMARY'!E11-1</f>
        <v>6.9358124814558497E-2</v>
      </c>
      <c r="F37" s="380">
        <f ca="1">'STATE TAX SUMMARY'!F37/'STATE TAX SUMMARY'!F11-1</f>
        <v>7.0263233240369871E-2</v>
      </c>
    </row>
    <row r="38" spans="1:6">
      <c r="A38" s="370" t="s">
        <v>148</v>
      </c>
      <c r="B38" s="380">
        <f ca="1">'STATE TAX SUMMARY'!B38/'STATE TAX SUMMARY'!B12-1</f>
        <v>-9.1657346677910367E-2</v>
      </c>
      <c r="C38" s="380">
        <f ca="1">'STATE TAX SUMMARY'!C38/'STATE TAX SUMMARY'!C12-1</f>
        <v>9.0219516168445146E-2</v>
      </c>
      <c r="D38" s="380">
        <f ca="1">'STATE TAX SUMMARY'!D38/'STATE TAX SUMMARY'!D12-1</f>
        <v>-8.6639065272518856E-2</v>
      </c>
      <c r="E38" s="380">
        <f>'STATE TAX SUMMARY'!E38/'STATE TAX SUMMARY'!E12-1</f>
        <v>-7.4915227062081535E-2</v>
      </c>
      <c r="F38" s="380">
        <f ca="1">'STATE TAX SUMMARY'!F38/'STATE TAX SUMMARY'!F12-1</f>
        <v>-8.2583965588420072E-2</v>
      </c>
    </row>
    <row r="39" spans="1:6">
      <c r="A39" s="370" t="s">
        <v>149</v>
      </c>
      <c r="B39" s="380">
        <f ca="1">'STATE TAX SUMMARY'!B39/'STATE TAX SUMMARY'!B13-1</f>
        <v>0.19086632069873555</v>
      </c>
      <c r="C39" s="380">
        <f ca="1">'STATE TAX SUMMARY'!C39/'STATE TAX SUMMARY'!C13-1</f>
        <v>9.8616003971143673E-2</v>
      </c>
      <c r="D39" s="380">
        <f ca="1">'STATE TAX SUMMARY'!D39/'STATE TAX SUMMARY'!D13-1</f>
        <v>0.19086628532766992</v>
      </c>
      <c r="E39" s="380">
        <f>'STATE TAX SUMMARY'!E39/'STATE TAX SUMMARY'!E13-1</f>
        <v>0.21286417141974945</v>
      </c>
      <c r="F39" s="380">
        <f ca="1">'STATE TAX SUMMARY'!F39/'STATE TAX SUMMARY'!F13-1</f>
        <v>0.19329033620706593</v>
      </c>
    </row>
    <row r="40" spans="1:6">
      <c r="A40" s="370" t="s">
        <v>150</v>
      </c>
      <c r="B40" s="380">
        <f ca="1">'STATE TAX SUMMARY'!B40/'STATE TAX SUMMARY'!B14-1</f>
        <v>-4.2142327165844318E-2</v>
      </c>
      <c r="C40" s="380">
        <f>'STATE TAX SUMMARY'!C40/'STATE TAX SUMMARY'!C14-1</f>
        <v>0.136086182236691</v>
      </c>
      <c r="D40" s="380">
        <f ca="1">'STATE TAX SUMMARY'!D40/'STATE TAX SUMMARY'!D14-1</f>
        <v>-3.5181693985998796E-2</v>
      </c>
      <c r="E40" s="380">
        <f>'STATE TAX SUMMARY'!E40/'STATE TAX SUMMARY'!E14-1</f>
        <v>-4.9957276881728241E-2</v>
      </c>
      <c r="F40" s="380">
        <f ca="1">'STATE TAX SUMMARY'!F40/'STATE TAX SUMMARY'!F14-1</f>
        <v>-2.8983907181561075E-2</v>
      </c>
    </row>
    <row r="41" spans="1:6">
      <c r="A41" s="370" t="s">
        <v>151</v>
      </c>
      <c r="B41" s="380">
        <f ca="1">'STATE TAX SUMMARY'!B41/'STATE TAX SUMMARY'!B15-1</f>
        <v>4.1983681297582232E-2</v>
      </c>
      <c r="C41" s="380">
        <f ca="1">'STATE TAX SUMMARY'!C41/'STATE TAX SUMMARY'!C15-1</f>
        <v>0.13133353562730465</v>
      </c>
      <c r="D41" s="380">
        <f ca="1">'STATE TAX SUMMARY'!D41/'STATE TAX SUMMARY'!D15-1</f>
        <v>3.9999942431194313E-2</v>
      </c>
      <c r="E41" s="380">
        <f>'STATE TAX SUMMARY'!E41/'STATE TAX SUMMARY'!E15-1</f>
        <v>0.12846260141363897</v>
      </c>
      <c r="F41" s="380">
        <f ca="1">'STATE TAX SUMMARY'!F41/'STATE TAX SUMMARY'!F15-1</f>
        <v>5.2356495006225856E-2</v>
      </c>
    </row>
    <row r="42" spans="1:6">
      <c r="A42" s="370" t="s">
        <v>152</v>
      </c>
      <c r="B42" s="380">
        <f ca="1">'STATE TAX SUMMARY'!B42/'STATE TAX SUMMARY'!B16-1</f>
        <v>3.9344771985511784E-2</v>
      </c>
      <c r="C42" s="380">
        <f ca="1">'STATE TAX SUMMARY'!C42/'STATE TAX SUMMARY'!C16-1</f>
        <v>0.12759890994172629</v>
      </c>
      <c r="D42" s="380">
        <f ca="1">'STATE TAX SUMMARY'!D42/'STATE TAX SUMMARY'!D16-1</f>
        <v>3.8893492536896668E-2</v>
      </c>
      <c r="E42" s="380">
        <f>'STATE TAX SUMMARY'!E42/'STATE TAX SUMMARY'!E16-1</f>
        <v>-0.34668098929685376</v>
      </c>
      <c r="F42" s="380">
        <f ca="1">'STATE TAX SUMMARY'!F42/'STATE TAX SUMMARY'!F16-1</f>
        <v>1.6244521562375214E-2</v>
      </c>
    </row>
    <row r="43" spans="1:6">
      <c r="A43" s="370" t="s">
        <v>153</v>
      </c>
      <c r="B43" s="380">
        <f ca="1">'STATE TAX SUMMARY'!B43/'STATE TAX SUMMARY'!B17-1</f>
        <v>0.10687674539092962</v>
      </c>
      <c r="C43" s="380">
        <f ca="1">'STATE TAX SUMMARY'!C43/'STATE TAX SUMMARY'!C17-1</f>
        <v>0.11630479266444715</v>
      </c>
      <c r="D43" s="380">
        <f ca="1">'STATE TAX SUMMARY'!D43/'STATE TAX SUMMARY'!D17-1</f>
        <v>0.10687689453033089</v>
      </c>
      <c r="E43" s="380">
        <f>'STATE TAX SUMMARY'!E43/'STATE TAX SUMMARY'!E17-1</f>
        <v>2.5245977543697284E-2</v>
      </c>
      <c r="F43" s="380">
        <f ca="1">'STATE TAX SUMMARY'!F43/'STATE TAX SUMMARY'!F17-1</f>
        <v>9.1807768272971213E-2</v>
      </c>
    </row>
    <row r="44" spans="1:6">
      <c r="A44" s="370" t="s">
        <v>154</v>
      </c>
      <c r="B44" s="380">
        <f ca="1">'STATE TAX SUMMARY'!B44/'STATE TAX SUMMARY'!B18-1</f>
        <v>2.1983082469487325E-2</v>
      </c>
      <c r="C44" s="380">
        <f ca="1">'STATE TAX SUMMARY'!C44/'STATE TAX SUMMARY'!C18-1</f>
        <v>0.11848010323186875</v>
      </c>
      <c r="D44" s="380">
        <f ca="1">'STATE TAX SUMMARY'!D44/'STATE TAX SUMMARY'!D18-1</f>
        <v>2.1875630617715469E-2</v>
      </c>
      <c r="E44" s="380">
        <f>'STATE TAX SUMMARY'!E44/'STATE TAX SUMMARY'!E18-1</f>
        <v>3.6333133837597176E-2</v>
      </c>
      <c r="F44" s="380">
        <f ca="1">'STATE TAX SUMMARY'!F44/'STATE TAX SUMMARY'!F18-1</f>
        <v>2.5652597183858372E-2</v>
      </c>
    </row>
    <row r="45" spans="1:6">
      <c r="A45" s="370" t="s">
        <v>155</v>
      </c>
      <c r="B45" s="380">
        <f ca="1">'STATE TAX SUMMARY'!B45/'STATE TAX SUMMARY'!B19-1</f>
        <v>7.8518826041912071E-2</v>
      </c>
      <c r="C45" s="380">
        <f ca="1">'STATE TAX SUMMARY'!C45/'STATE TAX SUMMARY'!C19-1</f>
        <v>9.7590149700834461E-2</v>
      </c>
      <c r="D45" s="380">
        <f ca="1">'STATE TAX SUMMARY'!D45/'STATE TAX SUMMARY'!D19-1</f>
        <v>7.8552731492026906E-2</v>
      </c>
      <c r="E45" s="380">
        <f>'STATE TAX SUMMARY'!E45/'STATE TAX SUMMARY'!E19-1</f>
        <v>7.658892000262596E-2</v>
      </c>
      <c r="F45" s="380">
        <f ca="1">'STATE TAX SUMMARY'!F45/'STATE TAX SUMMARY'!F19-1</f>
        <v>7.8725293337183366E-2</v>
      </c>
    </row>
    <row r="46" spans="1:6">
      <c r="A46" s="370" t="s">
        <v>156</v>
      </c>
      <c r="B46" s="380">
        <f ca="1">'STATE TAX SUMMARY'!B46/'STATE TAX SUMMARY'!B20-1</f>
        <v>9.6451660851124554E-2</v>
      </c>
      <c r="C46" s="380">
        <f ca="1">'STATE TAX SUMMARY'!C46/'STATE TAX SUMMARY'!C20-1</f>
        <v>0.10556527648671654</v>
      </c>
      <c r="D46" s="380">
        <f ca="1">'STATE TAX SUMMARY'!D46/'STATE TAX SUMMARY'!D20-1</f>
        <v>9.6507211214192701E-2</v>
      </c>
      <c r="E46" s="380">
        <f>'STATE TAX SUMMARY'!E46/'STATE TAX SUMMARY'!E20-1</f>
        <v>9.5581099825999383E-2</v>
      </c>
      <c r="F46" s="380">
        <f ca="1">'STATE TAX SUMMARY'!F46/'STATE TAX SUMMARY'!F20-1</f>
        <v>9.6989370994816193E-2</v>
      </c>
    </row>
    <row r="47" spans="1:6">
      <c r="A47" s="370" t="s">
        <v>157</v>
      </c>
      <c r="B47" s="380">
        <f ca="1">'STATE TAX SUMMARY'!B47/'STATE TAX SUMMARY'!B21-1</f>
        <v>0.18133832725878074</v>
      </c>
      <c r="C47" s="380">
        <f>'STATE TAX SUMMARY'!C47/'STATE TAX SUMMARY'!C21-1</f>
        <v>0.15428977280284317</v>
      </c>
      <c r="D47" s="380">
        <f ca="1">'STATE TAX SUMMARY'!D47/'STATE TAX SUMMARY'!D21-1</f>
        <v>0.18087514498532054</v>
      </c>
      <c r="E47" s="380">
        <f>'STATE TAX SUMMARY'!E47/'STATE TAX SUMMARY'!E21-1</f>
        <v>0.1299933825918631</v>
      </c>
      <c r="F47" s="380">
        <f ca="1">'STATE TAX SUMMARY'!F47/'STATE TAX SUMMARY'!F21-1</f>
        <v>0.17612777625118281</v>
      </c>
    </row>
    <row r="48" spans="1:6">
      <c r="A48" s="370" t="s">
        <v>158</v>
      </c>
      <c r="B48" s="380">
        <f ca="1">'STATE TAX SUMMARY'!B48/'STATE TAX SUMMARY'!B22-1</f>
        <v>-2.0726082524474276E-2</v>
      </c>
      <c r="C48" s="380">
        <f>'STATE TAX SUMMARY'!C48/'STATE TAX SUMMARY'!C22-1</f>
        <v>0.1204048159485307</v>
      </c>
      <c r="D48" s="380">
        <f ca="1">'STATE TAX SUMMARY'!D48/'STATE TAX SUMMARY'!D22-1</f>
        <v>-2.204208015294884E-2</v>
      </c>
      <c r="E48" s="380">
        <f>'STATE TAX SUMMARY'!E48/'STATE TAX SUMMARY'!E22-1</f>
        <v>-9.078788027876572E-2</v>
      </c>
      <c r="F48" s="380">
        <f ca="1">'STATE TAX SUMMARY'!F48/'STATE TAX SUMMARY'!F22-1</f>
        <v>-2.4478767695814696E-2</v>
      </c>
    </row>
    <row r="49" spans="1:6">
      <c r="A49" s="370" t="s">
        <v>159</v>
      </c>
      <c r="B49" s="380">
        <f ca="1">'STATE TAX SUMMARY'!B49/'STATE TAX SUMMARY'!B23-1</f>
        <v>8.0301735890211834E-2</v>
      </c>
      <c r="C49" s="380">
        <f ca="1">'STATE TAX SUMMARY'!C49/'STATE TAX SUMMARY'!C23-1</f>
        <v>0.13262575417630584</v>
      </c>
      <c r="D49" s="380">
        <f ca="1">'STATE TAX SUMMARY'!D49/'STATE TAX SUMMARY'!D23-1</f>
        <v>6.8094925631515979E-2</v>
      </c>
      <c r="E49" s="380">
        <f>'STATE TAX SUMMARY'!E49/'STATE TAX SUMMARY'!E23-1</f>
        <v>4.5880800988044479E-2</v>
      </c>
      <c r="F49" s="380">
        <f ca="1">'STATE TAX SUMMARY'!F49/'STATE TAX SUMMARY'!F23-1</f>
        <v>6.7759483443076807E-2</v>
      </c>
    </row>
    <row r="50" spans="1:6">
      <c r="A50" s="370" t="s">
        <v>160</v>
      </c>
      <c r="B50" s="380">
        <f ca="1">'STATE TAX SUMMARY'!B50/'STATE TAX SUMMARY'!B24-1</f>
        <v>9.6370587282980091E-2</v>
      </c>
      <c r="C50" s="380">
        <f ca="1">'STATE TAX SUMMARY'!C50/'STATE TAX SUMMARY'!C24-1</f>
        <v>0.12847772974507587</v>
      </c>
      <c r="D50" s="380">
        <f ca="1">'STATE TAX SUMMARY'!D50/'STATE TAX SUMMARY'!D24-1</f>
        <v>9.8510189962240258E-2</v>
      </c>
      <c r="E50" s="380">
        <f>'STATE TAX SUMMARY'!E50/'STATE TAX SUMMARY'!E24-1</f>
        <v>7.1386071042849775E-2</v>
      </c>
      <c r="F50" s="380">
        <f ca="1">'STATE TAX SUMMARY'!F50/'STATE TAX SUMMARY'!F24-1</f>
        <v>9.7834166722581939E-2</v>
      </c>
    </row>
    <row r="51" spans="1:6">
      <c r="A51" s="370" t="s">
        <v>161</v>
      </c>
      <c r="B51" s="380">
        <f ca="1">'STATE TAX SUMMARY'!B51/'STATE TAX SUMMARY'!B25-1</f>
        <v>6.4198804572109358E-2</v>
      </c>
      <c r="C51" s="380">
        <f ca="1">'STATE TAX SUMMARY'!C51/'STATE TAX SUMMARY'!C25-1</f>
        <v>0.13976534263891605</v>
      </c>
      <c r="D51" s="380">
        <f ca="1">'STATE TAX SUMMARY'!D51/'STATE TAX SUMMARY'!D25-1</f>
        <v>-4.1209844593495304E-2</v>
      </c>
      <c r="E51" s="380">
        <f>'STATE TAX SUMMARY'!E51/'STATE TAX SUMMARY'!E25-1</f>
        <v>7.2774638341046805E-2</v>
      </c>
      <c r="F51" s="380">
        <f ca="1">'STATE TAX SUMMARY'!F51/'STATE TAX SUMMARY'!F25-1</f>
        <v>-4.1786413832689551E-3</v>
      </c>
    </row>
    <row r="52" spans="1:6">
      <c r="A52" s="372" t="s">
        <v>162</v>
      </c>
      <c r="B52" s="382">
        <f ca="1">'STATE TAX SUMMARY'!B52/'STATE TAX SUMMARY'!B26-1</f>
        <v>-4.044916453386227E-4</v>
      </c>
      <c r="C52" s="382">
        <f ca="1">'STATE TAX SUMMARY'!C52/'STATE TAX SUMMARY'!C26-1</f>
        <v>0.16105745155617157</v>
      </c>
      <c r="D52" s="382">
        <f ca="1">'STATE TAX SUMMARY'!D52/'STATE TAX SUMMARY'!D26-1</f>
        <v>5.1267208364969008E-4</v>
      </c>
      <c r="E52" s="382">
        <f>'STATE TAX SUMMARY'!E52/'STATE TAX SUMMARY'!E26-1</f>
        <v>-3.460360125191575E-3</v>
      </c>
      <c r="F52" s="382">
        <f ca="1">'STATE TAX SUMMARY'!F52/'STATE TAX SUMMARY'!F26-1</f>
        <v>2.7085257050916134E-3</v>
      </c>
    </row>
    <row r="53" spans="1:6">
      <c r="A53" s="370" t="s">
        <v>136</v>
      </c>
      <c r="B53" s="380">
        <f ca="1">'STATE TAX SUMMARY'!B53/'STATE TAX SUMMARY'!B27-1</f>
        <v>2.1556334656464227E-2</v>
      </c>
      <c r="C53" s="380">
        <f ca="1">'STATE TAX SUMMARY'!C53/'STATE TAX SUMMARY'!C27-1</f>
        <v>0.12673654177997595</v>
      </c>
      <c r="D53" s="380">
        <f ca="1">'STATE TAX SUMMARY'!D53/'STATE TAX SUMMARY'!D27-1</f>
        <v>2.9482035027260878E-2</v>
      </c>
      <c r="E53" s="380">
        <f>'STATE TAX SUMMARY'!E53/'STATE TAX SUMMARY'!E27-1</f>
        <v>2.1906109428672993E-2</v>
      </c>
      <c r="F53" s="380">
        <f ca="1">'STATE TAX SUMMARY'!F53/'STATE TAX SUMMARY'!F27-1</f>
        <v>2.9452261495523935E-2</v>
      </c>
    </row>
  </sheetData>
  <mergeCells count="2">
    <mergeCell ref="A28:F28"/>
    <mergeCell ref="A1:E1"/>
  </mergeCells>
  <phoneticPr fontId="2" type="noConversion"/>
  <pageMargins left="0.75" right="0.75" top="1" bottom="1" header="0.5" footer="0.5"/>
  <pageSetup scale="81" orientation="portrait" r:id="rId1"/>
  <headerFooter alignWithMargins="0">
    <oddFooter>&amp;C&amp;A&amp;R&amp;P OF 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</sheetPr>
  <dimension ref="B1:I84"/>
  <sheetViews>
    <sheetView topLeftCell="A53" workbookViewId="0">
      <selection activeCell="C84" sqref="C84:D84"/>
    </sheetView>
  </sheetViews>
  <sheetFormatPr defaultColWidth="9.140625" defaultRowHeight="15"/>
  <cols>
    <col min="1" max="1" width="1.7109375" style="196" customWidth="1"/>
    <col min="2" max="2" width="83.5703125" style="196" bestFit="1" customWidth="1"/>
    <col min="3" max="3" width="15.28515625" style="196" bestFit="1" customWidth="1"/>
    <col min="4" max="4" width="16.85546875" style="196" customWidth="1"/>
    <col min="5" max="8" width="9.140625" style="196"/>
    <col min="9" max="9" width="18.5703125" style="196" bestFit="1" customWidth="1"/>
    <col min="10" max="16384" width="9.140625" style="196"/>
  </cols>
  <sheetData>
    <row r="1" spans="2:9" s="353" customFormat="1" ht="48" customHeight="1">
      <c r="B1" s="449" t="s">
        <v>939</v>
      </c>
      <c r="C1" s="449"/>
      <c r="D1" s="449"/>
      <c r="F1" s="196"/>
      <c r="G1" s="196"/>
      <c r="H1" s="196"/>
      <c r="I1" s="450"/>
    </row>
    <row r="2" spans="2:9">
      <c r="H2" s="450"/>
      <c r="I2" s="450"/>
    </row>
    <row r="3" spans="2:9" ht="15.75">
      <c r="B3" s="187" t="s">
        <v>615</v>
      </c>
      <c r="C3" s="197" t="str">
        <f>'Campbell Taxes'!D150</f>
        <v>VALUATION:</v>
      </c>
      <c r="D3" s="197">
        <f>'Campbell Taxes'!E150</f>
        <v>4891530621</v>
      </c>
      <c r="H3" s="450"/>
      <c r="I3" s="450"/>
    </row>
    <row r="4" spans="2:9" ht="15.75">
      <c r="B4" s="78" t="str">
        <f>'Campbell Taxes'!B151</f>
        <v>COMMUNITY COLLEGE OPERATIONS (4 MILLS)</v>
      </c>
      <c r="C4" s="79">
        <f>'Campbell Taxes'!D151</f>
        <v>3.61</v>
      </c>
      <c r="D4" s="135">
        <f>'Campbell Taxes'!E151</f>
        <v>17658426</v>
      </c>
      <c r="H4" s="450"/>
      <c r="I4" s="450"/>
    </row>
    <row r="5" spans="2:9" ht="15.75">
      <c r="B5" s="78" t="str">
        <f>'Campbell Taxes'!B152</f>
        <v>ADDITIONAL COMMUNITY COLLEGE OPERATIONS (1 MILL)</v>
      </c>
      <c r="C5" s="79">
        <f>'Campbell Taxes'!D152</f>
        <v>0</v>
      </c>
      <c r="D5" s="135">
        <f>'Campbell Taxes'!E152</f>
        <v>0</v>
      </c>
      <c r="H5" s="450"/>
      <c r="I5" s="450"/>
    </row>
    <row r="6" spans="2:9" ht="15.75">
      <c r="B6" s="78" t="str">
        <f>'Campbell Taxes'!B153</f>
        <v>ADDITIONAL COMMUNITY COLLEGE OPERATIONS (1- 5 MILLS, VOTER APPROVED)</v>
      </c>
      <c r="C6" s="79">
        <f>'Campbell Taxes'!D153</f>
        <v>0</v>
      </c>
      <c r="D6" s="135">
        <f>'Campbell Taxes'!E153</f>
        <v>0</v>
      </c>
      <c r="H6" s="450"/>
      <c r="I6" s="450"/>
    </row>
    <row r="7" spans="2:9" ht="15.75">
      <c r="B7" s="78" t="str">
        <f>'Campbell Taxes'!B154</f>
        <v>BOARD OF COOPERATIVE EDUCATIONAL SERVICES (0.5 MILL)</v>
      </c>
      <c r="C7" s="79">
        <f>'Campbell Taxes'!D154</f>
        <v>0</v>
      </c>
      <c r="D7" s="135">
        <f>'Campbell Taxes'!E154</f>
        <v>0</v>
      </c>
      <c r="H7" s="450"/>
      <c r="I7" s="450"/>
    </row>
    <row r="8" spans="2:9" ht="15.75">
      <c r="B8" s="78" t="str">
        <f>'Campbell Taxes'!B155</f>
        <v>BOARD OF COOPERATIVE EDUCATIONAL SERVICES (0.5 MILL)</v>
      </c>
      <c r="C8" s="79">
        <f>'Campbell Taxes'!D155</f>
        <v>0</v>
      </c>
      <c r="D8" s="135">
        <f>'Campbell Taxes'!E155</f>
        <v>0</v>
      </c>
      <c r="H8" s="450"/>
      <c r="I8" s="450"/>
    </row>
    <row r="9" spans="2:9" ht="15.75">
      <c r="B9" s="78" t="str">
        <f>'Campbell Taxes'!B156</f>
        <v>BOARD OF COOPERATIVE EDUCATIONAL SERVICES (0.5 MILL)</v>
      </c>
      <c r="C9" s="79">
        <f>'Campbell Taxes'!D156</f>
        <v>0</v>
      </c>
      <c r="D9" s="135">
        <f>'Campbell Taxes'!E156</f>
        <v>0</v>
      </c>
      <c r="F9" s="353"/>
      <c r="G9" s="353"/>
      <c r="H9" s="353"/>
      <c r="I9" s="353"/>
    </row>
    <row r="10" spans="2:9" ht="16.5" thickBot="1">
      <c r="B10" s="194" t="str">
        <f>'Campbell Taxes'!B157</f>
        <v>BONDS &amp; INTEREST (TOTAL)</v>
      </c>
      <c r="C10" s="80">
        <f>'Campbell Taxes'!D157</f>
        <v>0</v>
      </c>
      <c r="D10" s="195">
        <f>'Campbell Taxes'!E157</f>
        <v>0</v>
      </c>
    </row>
    <row r="11" spans="2:9" ht="15.75">
      <c r="B11" s="78" t="str">
        <f>'Campbell Taxes'!B158</f>
        <v>TOTALS</v>
      </c>
      <c r="C11" s="79">
        <f>'Campbell Taxes'!D158</f>
        <v>3.61</v>
      </c>
      <c r="D11" s="135">
        <f>'Campbell Taxes'!E158</f>
        <v>17658426</v>
      </c>
    </row>
    <row r="13" spans="2:9" ht="15.75">
      <c r="B13" s="187" t="s">
        <v>442</v>
      </c>
      <c r="C13" s="197" t="str">
        <f>'Fremont Taxes'!D150</f>
        <v>VALUATION:</v>
      </c>
      <c r="D13" s="197">
        <f>'Fremont Taxes'!E150</f>
        <v>729810318</v>
      </c>
    </row>
    <row r="14" spans="2:9" ht="15.75">
      <c r="B14" s="78" t="str">
        <f>'Fremont Taxes'!B151</f>
        <v>COMMUNITY COLLEGE OPERATIONS (4 MILLS)</v>
      </c>
      <c r="C14" s="79">
        <f>'Fremont Taxes'!D151</f>
        <v>4</v>
      </c>
      <c r="D14" s="135">
        <f>'Fremont Taxes'!E151</f>
        <v>2919241</v>
      </c>
    </row>
    <row r="15" spans="2:9" ht="15.75">
      <c r="B15" s="78" t="str">
        <f>'Fremont Taxes'!B152</f>
        <v>ADDITIONAL COMMUNITY COLLEGE OPERATIONS (1 MILL)</v>
      </c>
      <c r="C15" s="79">
        <f>'Fremont Taxes'!D152</f>
        <v>1</v>
      </c>
      <c r="D15" s="135">
        <f>'Fremont Taxes'!E152</f>
        <v>729810</v>
      </c>
    </row>
    <row r="16" spans="2:9" ht="15.75">
      <c r="B16" s="78" t="str">
        <f>'Fremont Taxes'!B153</f>
        <v>ADDITIONAL COMMUNITY COLLEGE OPERATIONS (1- 5 MILLS, VOTER APPROVED)</v>
      </c>
      <c r="C16" s="79">
        <f>'Fremont Taxes'!D153</f>
        <v>0</v>
      </c>
      <c r="D16" s="135">
        <f>'Fremont Taxes'!E153</f>
        <v>0</v>
      </c>
    </row>
    <row r="17" spans="2:4" ht="15.75">
      <c r="B17" s="78" t="str">
        <f>'Fremont Taxes'!B154</f>
        <v>BOARD OF COOPERATIVE EDUCATIONAL SERVICES (0.5 MILL)</v>
      </c>
      <c r="C17" s="79">
        <f>'Fremont Taxes'!D154</f>
        <v>0.5</v>
      </c>
      <c r="D17" s="135">
        <f>'Fremont Taxes'!E154</f>
        <v>364905</v>
      </c>
    </row>
    <row r="18" spans="2:4" ht="15.75">
      <c r="B18" s="78" t="str">
        <f>'Fremont Taxes'!B155</f>
        <v>BOARD OF COOPERATIVE EDUCATIONAL SERVICES (0.5 MILL)</v>
      </c>
      <c r="C18" s="79">
        <f>'Fremont Taxes'!D155</f>
        <v>0</v>
      </c>
      <c r="D18" s="135">
        <f>'Fremont Taxes'!E155</f>
        <v>0</v>
      </c>
    </row>
    <row r="19" spans="2:4" ht="15.75">
      <c r="B19" s="78" t="str">
        <f>'Fremont Taxes'!B156</f>
        <v>BOARD OF COOPERATIVE EDUCATIONAL SERVICES (0.5 MILL)</v>
      </c>
      <c r="C19" s="79">
        <f>'Fremont Taxes'!D156</f>
        <v>0</v>
      </c>
      <c r="D19" s="135">
        <f>'Fremont Taxes'!E156</f>
        <v>0</v>
      </c>
    </row>
    <row r="20" spans="2:4" ht="16.5" thickBot="1">
      <c r="B20" s="194" t="str">
        <f>'Fremont Taxes'!B157</f>
        <v>BONDS &amp; INTEREST (TOTAL)</v>
      </c>
      <c r="C20" s="80">
        <f>'Fremont Taxes'!D157</f>
        <v>0</v>
      </c>
      <c r="D20" s="195">
        <f>'Fremont Taxes'!E157</f>
        <v>0</v>
      </c>
    </row>
    <row r="21" spans="2:4" ht="15.75">
      <c r="B21" s="78" t="str">
        <f>'Fremont Taxes'!B158</f>
        <v>TOTALS</v>
      </c>
      <c r="C21" s="79">
        <f>'Fremont Taxes'!D158</f>
        <v>5.5</v>
      </c>
      <c r="D21" s="135">
        <f>'Fremont Taxes'!E158</f>
        <v>4013956</v>
      </c>
    </row>
    <row r="23" spans="2:4" ht="15.75">
      <c r="B23" s="187" t="s">
        <v>450</v>
      </c>
      <c r="C23" s="197" t="str">
        <f>'Goshen Taxes'!D150</f>
        <v>VALUATION:</v>
      </c>
      <c r="D23" s="197">
        <f>'Goshen Taxes'!E150</f>
        <v>301059822</v>
      </c>
    </row>
    <row r="24" spans="2:4" ht="15.75">
      <c r="B24" s="78" t="str">
        <f>'Goshen Taxes'!B151</f>
        <v>COMMUNITY COLLEGE OPERATIONS (4 MILLS)</v>
      </c>
      <c r="C24" s="79">
        <f>'Goshen Taxes'!D151</f>
        <v>4</v>
      </c>
      <c r="D24" s="135">
        <f>'Goshen Taxes'!E151</f>
        <v>1204239</v>
      </c>
    </row>
    <row r="25" spans="2:4" ht="15.75">
      <c r="B25" s="78" t="str">
        <f>'Goshen Taxes'!B152</f>
        <v>ADDITIONAL COMMUNITY COLLEGE OPERATIONS (1 MILL)</v>
      </c>
      <c r="C25" s="79">
        <f>'Goshen Taxes'!D152</f>
        <v>1</v>
      </c>
      <c r="D25" s="135">
        <f>'Goshen Taxes'!E152</f>
        <v>301060</v>
      </c>
    </row>
    <row r="26" spans="2:4" ht="15.75">
      <c r="B26" s="78" t="str">
        <f>'Goshen Taxes'!B153</f>
        <v>ADDITIONAL COMMUNITY COLLEGE OPERATIONS (1- 5 MILLS, VOTER APPROVED)</v>
      </c>
      <c r="C26" s="79">
        <f>'Goshen Taxes'!D153</f>
        <v>0</v>
      </c>
      <c r="D26" s="135">
        <f>'Goshen Taxes'!E153</f>
        <v>0</v>
      </c>
    </row>
    <row r="27" spans="2:4" ht="15.75">
      <c r="B27" s="78" t="str">
        <f>'Goshen Taxes'!B154</f>
        <v>BOARD OF COOPERATIVE EDUCATIONAL SERVICES (0.5 MILL)</v>
      </c>
      <c r="C27" s="79">
        <f>'Goshen Taxes'!D154</f>
        <v>0.5</v>
      </c>
      <c r="D27" s="135">
        <f>'Goshen Taxes'!E154</f>
        <v>150530</v>
      </c>
    </row>
    <row r="28" spans="2:4" ht="15.75">
      <c r="B28" s="78" t="str">
        <f>'Goshen Taxes'!B155</f>
        <v>BOARD OF COOPERATIVE EDUCATIONAL SERVICES (0.5 MILL)</v>
      </c>
      <c r="C28" s="79">
        <f>'Goshen Taxes'!D155</f>
        <v>0</v>
      </c>
      <c r="D28" s="135">
        <f>'Goshen Taxes'!E155</f>
        <v>0</v>
      </c>
    </row>
    <row r="29" spans="2:4" ht="15.75">
      <c r="B29" s="78" t="str">
        <f>'Goshen Taxes'!B156</f>
        <v>BOARD OF COOPERATIVE EDUCATIONAL SERVICES (0.5 MILL)</v>
      </c>
      <c r="C29" s="79">
        <f>'Goshen Taxes'!D156</f>
        <v>0</v>
      </c>
      <c r="D29" s="135">
        <f>'Goshen Taxes'!E156</f>
        <v>0</v>
      </c>
    </row>
    <row r="30" spans="2:4" ht="16.5" thickBot="1">
      <c r="B30" s="194" t="str">
        <f>'Goshen Taxes'!B157</f>
        <v>BONDS &amp; INTEREST (TOTAL)</v>
      </c>
      <c r="C30" s="80">
        <f>'Goshen Taxes'!D157</f>
        <v>2.2999999999999998</v>
      </c>
      <c r="D30" s="195">
        <f>'Goshen Taxes'!E157</f>
        <v>692438</v>
      </c>
    </row>
    <row r="31" spans="2:4" ht="15.75">
      <c r="B31" s="78" t="str">
        <f>'Goshen Taxes'!B158</f>
        <v>TOTALS</v>
      </c>
      <c r="C31" s="79">
        <f>'Goshen Taxes'!D158</f>
        <v>7.8</v>
      </c>
      <c r="D31" s="135">
        <f>'Goshen Taxes'!E158</f>
        <v>2348267</v>
      </c>
    </row>
    <row r="33" spans="2:4" ht="15.75">
      <c r="B33" s="187" t="s">
        <v>487</v>
      </c>
      <c r="C33" s="197" t="str">
        <f>'Laramie Taxes'!D150</f>
        <v>VALUATION:</v>
      </c>
      <c r="D33" s="197">
        <f>'Laramie Taxes'!E150</f>
        <v>2596462043</v>
      </c>
    </row>
    <row r="34" spans="2:4" ht="15.75">
      <c r="B34" s="78" t="str">
        <f>'Laramie Taxes'!B151</f>
        <v>COMMUNITY COLLEGE OPERATIONS (4 MILLS)</v>
      </c>
      <c r="C34" s="79">
        <f>'Laramie Taxes'!D151</f>
        <v>4</v>
      </c>
      <c r="D34" s="135">
        <f>'Laramie Taxes'!E151</f>
        <v>10385848</v>
      </c>
    </row>
    <row r="35" spans="2:4" ht="15.75">
      <c r="B35" s="78" t="str">
        <f>'Laramie Taxes'!B152</f>
        <v>ADDITIONAL COMMUNITY COLLEGE OPERATIONS (1 MILL)</v>
      </c>
      <c r="C35" s="79">
        <f>'Laramie Taxes'!D152</f>
        <v>1</v>
      </c>
      <c r="D35" s="135">
        <f>'Laramie Taxes'!E152</f>
        <v>2596462</v>
      </c>
    </row>
    <row r="36" spans="2:4" ht="15.75">
      <c r="B36" s="78" t="str">
        <f>'Laramie Taxes'!B153</f>
        <v>ADDITIONAL COMMUNITY COLLEGE OPERATIONS (1- 5 MILLS, VOTER APPROVED)</v>
      </c>
      <c r="C36" s="79">
        <f>'Laramie Taxes'!D153</f>
        <v>0</v>
      </c>
      <c r="D36" s="135">
        <f>'Laramie Taxes'!E153</f>
        <v>0</v>
      </c>
    </row>
    <row r="37" spans="2:4" ht="15.75">
      <c r="B37" s="78" t="str">
        <f>'Laramie Taxes'!B154</f>
        <v>BOARD OF COOPERATIVE EDUCATIONAL SERVICES (0.5 MILL)</v>
      </c>
      <c r="C37" s="79">
        <f>'Laramie Taxes'!D154</f>
        <v>0</v>
      </c>
      <c r="D37" s="135">
        <f>'Laramie Taxes'!E154</f>
        <v>0</v>
      </c>
    </row>
    <row r="38" spans="2:4" ht="15.75">
      <c r="B38" s="78" t="str">
        <f>'Laramie Taxes'!B155</f>
        <v>BOARD OF COOPERATIVE EDUCATIONAL SERVICES (0.5 MILL)</v>
      </c>
      <c r="C38" s="79">
        <f>'Laramie Taxes'!D155</f>
        <v>0</v>
      </c>
      <c r="D38" s="135">
        <f>'Laramie Taxes'!E155</f>
        <v>0</v>
      </c>
    </row>
    <row r="39" spans="2:4" ht="15.75">
      <c r="B39" s="78" t="str">
        <f>'Laramie Taxes'!B156</f>
        <v>BOARD OF COOPERATIVE EDUCATIONAL SERVICES (0.5 MILL)</v>
      </c>
      <c r="C39" s="79">
        <f>'Laramie Taxes'!D156</f>
        <v>0</v>
      </c>
      <c r="D39" s="135">
        <f>'Laramie Taxes'!E156</f>
        <v>0</v>
      </c>
    </row>
    <row r="40" spans="2:4" ht="16.5" thickBot="1">
      <c r="B40" s="194" t="str">
        <f>'Laramie Taxes'!B157</f>
        <v>BONDS &amp; INTEREST (TOTAL)</v>
      </c>
      <c r="C40" s="80">
        <f>'Laramie Taxes'!D157</f>
        <v>0.9</v>
      </c>
      <c r="D40" s="195">
        <f>'Laramie Taxes'!E157</f>
        <v>2336816</v>
      </c>
    </row>
    <row r="41" spans="2:4" ht="15.75">
      <c r="B41" s="78" t="str">
        <f>'Laramie Taxes'!B158</f>
        <v>TOTALS</v>
      </c>
      <c r="C41" s="79">
        <f>'Laramie Taxes'!D158</f>
        <v>5.9</v>
      </c>
      <c r="D41" s="135">
        <f>'Laramie Taxes'!E158</f>
        <v>15319126</v>
      </c>
    </row>
    <row r="43" spans="2:4" ht="15.75">
      <c r="B43" s="187" t="s">
        <v>448</v>
      </c>
      <c r="C43" s="197" t="str">
        <f>'Natrona Taxes'!D150</f>
        <v>VALUATION:</v>
      </c>
      <c r="D43" s="197">
        <f>'Natrona Taxes'!E150</f>
        <v>1480347346</v>
      </c>
    </row>
    <row r="44" spans="2:4" ht="15.75">
      <c r="B44" s="78" t="str">
        <f>'Natrona Taxes'!B151</f>
        <v>COMMUNITY COLLEGE OPERATIONS (4 MILLS)</v>
      </c>
      <c r="C44" s="79">
        <f>'Natrona Taxes'!D151</f>
        <v>4</v>
      </c>
      <c r="D44" s="135">
        <f>'Natrona Taxes'!E151</f>
        <v>5921389</v>
      </c>
    </row>
    <row r="45" spans="2:4" ht="15.75">
      <c r="B45" s="78" t="str">
        <f>'Natrona Taxes'!B152</f>
        <v>ADDITIONAL COMMUNITY COLLEGE OPERATIONS (1 MILL)</v>
      </c>
      <c r="C45" s="79">
        <f>'Natrona Taxes'!D152</f>
        <v>1</v>
      </c>
      <c r="D45" s="135">
        <f>'Natrona Taxes'!E152</f>
        <v>1480347</v>
      </c>
    </row>
    <row r="46" spans="2:4" ht="15.75">
      <c r="B46" s="78" t="str">
        <f>'Natrona Taxes'!B153</f>
        <v>ADDITIONAL COMMUNITY COLLEGE OPERATIONS (1- 5 MILLS, VOTER APPROVED)</v>
      </c>
      <c r="C46" s="79">
        <f>'Natrona Taxes'!D153</f>
        <v>0</v>
      </c>
      <c r="D46" s="135">
        <f>'Natrona Taxes'!E153</f>
        <v>0</v>
      </c>
    </row>
    <row r="47" spans="2:4" ht="15.75">
      <c r="B47" s="78" t="str">
        <f>'Natrona Taxes'!B154</f>
        <v>BOARD OF COOPERATIVE EDUCATIONAL SERVICES (0.5 MILL)</v>
      </c>
      <c r="C47" s="79">
        <f>'Natrona Taxes'!D154</f>
        <v>0.5</v>
      </c>
      <c r="D47" s="135">
        <f>'Natrona Taxes'!E154</f>
        <v>740174</v>
      </c>
    </row>
    <row r="48" spans="2:4" ht="15.75">
      <c r="B48" s="78" t="str">
        <f>'Natrona Taxes'!B155</f>
        <v>BOARD OF COOPERATIVE EDUCATIONAL SERVICES (0.5 MILL)</v>
      </c>
      <c r="C48" s="79">
        <f>'Natrona Taxes'!D155</f>
        <v>0</v>
      </c>
      <c r="D48" s="135">
        <f>'Natrona Taxes'!E155</f>
        <v>0</v>
      </c>
    </row>
    <row r="49" spans="2:4" ht="15.75">
      <c r="B49" s="78" t="str">
        <f>'Natrona Taxes'!B156</f>
        <v>BOARD OF COOPERATIVE EDUCATIONAL SERVICES (0.5 MILL)</v>
      </c>
      <c r="C49" s="79">
        <f>'Natrona Taxes'!D156</f>
        <v>0</v>
      </c>
      <c r="D49" s="135">
        <f>'Natrona Taxes'!E156</f>
        <v>0</v>
      </c>
    </row>
    <row r="50" spans="2:4" ht="16.5" thickBot="1">
      <c r="B50" s="194" t="str">
        <f>'Natrona Taxes'!B157</f>
        <v>BONDS &amp; INTEREST (TOTAL)</v>
      </c>
      <c r="C50" s="80">
        <f>'Natrona Taxes'!D157</f>
        <v>0.87590000000000001</v>
      </c>
      <c r="D50" s="195">
        <f>'Natrona Taxes'!E157</f>
        <v>1296636</v>
      </c>
    </row>
    <row r="51" spans="2:4" ht="15.75">
      <c r="B51" s="78" t="str">
        <f>'Natrona Taxes'!B158</f>
        <v>TOTALS</v>
      </c>
      <c r="C51" s="79">
        <f>'Natrona Taxes'!D158</f>
        <v>6.3758999999999997</v>
      </c>
      <c r="D51" s="135">
        <f>'Natrona Taxes'!E158</f>
        <v>9438546</v>
      </c>
    </row>
    <row r="53" spans="2:4" ht="15.75">
      <c r="B53" s="187" t="s">
        <v>477</v>
      </c>
      <c r="C53" s="197" t="str">
        <f>'Park Taxes'!D150</f>
        <v>VALUATION:</v>
      </c>
      <c r="D53" s="197">
        <f>'Park Taxes'!E150</f>
        <v>870322689</v>
      </c>
    </row>
    <row r="54" spans="2:4" ht="15.75">
      <c r="B54" s="78" t="str">
        <f>'Park Taxes'!B151</f>
        <v>COMMUNITY COLLEGE OPERATIONS (4 MILLS)</v>
      </c>
      <c r="C54" s="79">
        <f>'Park Taxes'!D151</f>
        <v>4</v>
      </c>
      <c r="D54" s="135">
        <f>'Park Taxes'!E151</f>
        <v>3481291</v>
      </c>
    </row>
    <row r="55" spans="2:4" ht="15.75">
      <c r="B55" s="78" t="str">
        <f>'Park Taxes'!B152</f>
        <v>ADDITIONAL COMMUNITY COLLEGE OPERATIONS (1 MILL)</v>
      </c>
      <c r="C55" s="79">
        <f>'Park Taxes'!D152</f>
        <v>1</v>
      </c>
      <c r="D55" s="135">
        <f>'Park Taxes'!E152</f>
        <v>870323</v>
      </c>
    </row>
    <row r="56" spans="2:4" ht="15.75">
      <c r="B56" s="78" t="str">
        <f>'Park Taxes'!B153</f>
        <v>ADDITIONAL COMMUNITY COLLEGE OPERATIONS (1- 5 MILLS, VOTER APPROVED)</v>
      </c>
      <c r="C56" s="79">
        <f>'Park Taxes'!D153</f>
        <v>0</v>
      </c>
      <c r="D56" s="135">
        <f>'Park Taxes'!E153</f>
        <v>0</v>
      </c>
    </row>
    <row r="57" spans="2:4" ht="15.75">
      <c r="B57" s="78" t="str">
        <f>'Park Taxes'!B154</f>
        <v>BOARD OF COOPERATIVE EDUCATIONAL SERVICES (0.5 MILL)</v>
      </c>
      <c r="C57" s="79">
        <f>'Park Taxes'!D154</f>
        <v>0</v>
      </c>
      <c r="D57" s="135">
        <f>'Park Taxes'!E154</f>
        <v>0</v>
      </c>
    </row>
    <row r="58" spans="2:4" ht="15.75">
      <c r="B58" s="78" t="str">
        <f>'Park Taxes'!B155</f>
        <v>BOARD OF COOPERATIVE EDUCATIONAL SERVICES (0.5 MILL)</v>
      </c>
      <c r="C58" s="79">
        <f>'Park Taxes'!D155</f>
        <v>0</v>
      </c>
      <c r="D58" s="135">
        <f>'Park Taxes'!E155</f>
        <v>0</v>
      </c>
    </row>
    <row r="59" spans="2:4" ht="15.75">
      <c r="B59" s="78" t="str">
        <f>'Park Taxes'!B156</f>
        <v>BOARD OF COOPERATIVE EDUCATIONAL SERVICES (0.5 MILL)</v>
      </c>
      <c r="C59" s="79">
        <f>'Park Taxes'!D156</f>
        <v>0</v>
      </c>
      <c r="D59" s="135">
        <f>'Park Taxes'!E156</f>
        <v>0</v>
      </c>
    </row>
    <row r="60" spans="2:4" ht="16.5" thickBot="1">
      <c r="B60" s="194" t="str">
        <f>'Park Taxes'!B157</f>
        <v>BONDS &amp; INTEREST (TOTAL)</v>
      </c>
      <c r="C60" s="80">
        <f>'Park Taxes'!D157</f>
        <v>0</v>
      </c>
      <c r="D60" s="195">
        <f>'Park Taxes'!E157</f>
        <v>0</v>
      </c>
    </row>
    <row r="61" spans="2:4" ht="15.75">
      <c r="B61" s="78" t="str">
        <f>'Park Taxes'!B158</f>
        <v>TOTALS</v>
      </c>
      <c r="C61" s="79">
        <f>'Park Taxes'!D158</f>
        <v>5</v>
      </c>
      <c r="D61" s="135">
        <f>'Park Taxes'!E158</f>
        <v>4351614</v>
      </c>
    </row>
    <row r="63" spans="2:4" ht="15.75">
      <c r="B63" s="187" t="s">
        <v>488</v>
      </c>
      <c r="C63" s="197" t="str">
        <f>'Sheridan Taxes'!D150</f>
        <v>VALUATION:</v>
      </c>
      <c r="D63" s="197">
        <f>'Sheridan Taxes'!E150</f>
        <v>682953292</v>
      </c>
    </row>
    <row r="64" spans="2:4" ht="15.75">
      <c r="B64" s="78" t="str">
        <f>'Sheridan Taxes'!B151</f>
        <v>COMMUNITY COLLEGE OPERATIONS (4 MILLS)</v>
      </c>
      <c r="C64" s="79">
        <f>'Sheridan Taxes'!D151</f>
        <v>4</v>
      </c>
      <c r="D64" s="135">
        <f>'Sheridan Taxes'!E151</f>
        <v>2731813</v>
      </c>
    </row>
    <row r="65" spans="2:4" ht="15.75">
      <c r="B65" s="78" t="str">
        <f>'Sheridan Taxes'!B152</f>
        <v>ADDITIONAL COMMUNITY COLLEGE OPERATIONS (1 MILL)</v>
      </c>
      <c r="C65" s="79">
        <f>'Sheridan Taxes'!D152</f>
        <v>1</v>
      </c>
      <c r="D65" s="135">
        <f>'Sheridan Taxes'!E152</f>
        <v>682953</v>
      </c>
    </row>
    <row r="66" spans="2:4" ht="15.75">
      <c r="B66" s="78" t="str">
        <f>'Sheridan Taxes'!B153</f>
        <v>ADDITIONAL COMMUNITY COLLEGE OPERATIONS (1- 5 MILLS, VOTER APPROVED)</v>
      </c>
      <c r="C66" s="79">
        <f>'Sheridan Taxes'!D153</f>
        <v>0</v>
      </c>
      <c r="D66" s="135">
        <f>'Sheridan Taxes'!E153</f>
        <v>0</v>
      </c>
    </row>
    <row r="67" spans="2:4" ht="15.75">
      <c r="B67" s="78" t="str">
        <f>'Sheridan Taxes'!B154</f>
        <v>BOARD OF COOPERATIVE EDUCATIONAL SERVICES (0.5 MILL)</v>
      </c>
      <c r="C67" s="79">
        <f>'Sheridan Taxes'!D154</f>
        <v>0.5</v>
      </c>
      <c r="D67" s="135">
        <f>'Sheridan Taxes'!E154</f>
        <v>341477</v>
      </c>
    </row>
    <row r="68" spans="2:4" ht="15.75">
      <c r="B68" s="78" t="str">
        <f>'Sheridan Taxes'!B155</f>
        <v>BOARD OF COOPERATIVE EDUCATIONAL SERVICES (0.5 MILL)</v>
      </c>
      <c r="C68" s="79">
        <f>'Sheridan Taxes'!D155</f>
        <v>0</v>
      </c>
      <c r="D68" s="135">
        <f>'Sheridan Taxes'!E155</f>
        <v>0</v>
      </c>
    </row>
    <row r="69" spans="2:4" ht="15.75">
      <c r="B69" s="78" t="str">
        <f>'Sheridan Taxes'!B156</f>
        <v>BOARD OF COOPERATIVE EDUCATIONAL SERVICES (0.5 MILL)</v>
      </c>
      <c r="C69" s="79">
        <f>'Sheridan Taxes'!D156</f>
        <v>0</v>
      </c>
      <c r="D69" s="135">
        <f>'Sheridan Taxes'!E156</f>
        <v>0</v>
      </c>
    </row>
    <row r="70" spans="2:4" ht="16.5" thickBot="1">
      <c r="B70" s="194" t="str">
        <f>'Sheridan Taxes'!B157</f>
        <v>BONDS &amp; INTEREST (TOTAL)</v>
      </c>
      <c r="C70" s="80">
        <f>'Sheridan Taxes'!D157</f>
        <v>0</v>
      </c>
      <c r="D70" s="195">
        <f>'Sheridan Taxes'!E157</f>
        <v>0</v>
      </c>
    </row>
    <row r="71" spans="2:4" ht="15.75">
      <c r="B71" s="78" t="str">
        <f>'Sheridan Taxes'!B158</f>
        <v>TOTALS</v>
      </c>
      <c r="C71" s="79">
        <f>'Sheridan Taxes'!D158</f>
        <v>5.5</v>
      </c>
      <c r="D71" s="135">
        <f>'Sheridan Taxes'!E158</f>
        <v>3756243</v>
      </c>
    </row>
    <row r="73" spans="2:4" ht="15.75">
      <c r="B73" s="187" t="s">
        <v>449</v>
      </c>
      <c r="C73" s="197" t="str">
        <f>'Sweetwater Taxes'!D150</f>
        <v>VALUATION:</v>
      </c>
      <c r="D73" s="197">
        <f>'Sweetwater Taxes'!E150</f>
        <v>2270371479</v>
      </c>
    </row>
    <row r="74" spans="2:4" ht="15" customHeight="1">
      <c r="B74" s="78" t="str">
        <f>'Sweetwater Taxes'!B151</f>
        <v>COMMUNITY COLLEGE OPERATIONS (4 MILLS)</v>
      </c>
      <c r="C74" s="79">
        <f>'Sweetwater Taxes'!D151</f>
        <v>4</v>
      </c>
      <c r="D74" s="135">
        <f>'Sweetwater Taxes'!E151</f>
        <v>9081486</v>
      </c>
    </row>
    <row r="75" spans="2:4" ht="15.75">
      <c r="B75" s="78" t="str">
        <f>'Sweetwater Taxes'!B152</f>
        <v>ADDITIONAL COMMUNITY COLLEGE OPERATIONS (1 MILL)</v>
      </c>
      <c r="C75" s="79">
        <f>'Sweetwater Taxes'!D152</f>
        <v>1</v>
      </c>
      <c r="D75" s="135">
        <f>'Sweetwater Taxes'!E152</f>
        <v>2270371</v>
      </c>
    </row>
    <row r="76" spans="2:4" ht="15.75">
      <c r="B76" s="78" t="str">
        <f>'Sweetwater Taxes'!B153</f>
        <v>ADDITIONAL COMMUNITY COLLEGE OPERATIONS (1- 5 MILLS, VOTER APPROVED)</v>
      </c>
      <c r="C76" s="79">
        <f>'Sweetwater Taxes'!D153</f>
        <v>0</v>
      </c>
      <c r="D76" s="135">
        <f>'Sweetwater Taxes'!E153</f>
        <v>0</v>
      </c>
    </row>
    <row r="77" spans="2:4" ht="15.75">
      <c r="B77" s="78" t="str">
        <f>'Sweetwater Taxes'!B154</f>
        <v>BOARD OF COOPERATIVE EDUCATIONAL SERVICES (0.5 MILL)</v>
      </c>
      <c r="C77" s="79">
        <f>'Sweetwater Taxes'!D154</f>
        <v>0.5</v>
      </c>
      <c r="D77" s="135">
        <f>'Sweetwater Taxes'!E154</f>
        <v>1135186</v>
      </c>
    </row>
    <row r="78" spans="2:4" ht="15.75">
      <c r="B78" s="78" t="str">
        <f>'Sweetwater Taxes'!B155</f>
        <v>BOARD OF COOPERATIVE EDUCATIONAL SERVICES (0.5 MILL)</v>
      </c>
      <c r="C78" s="79">
        <f>'Sweetwater Taxes'!D155</f>
        <v>0</v>
      </c>
      <c r="D78" s="135">
        <f>'Sweetwater Taxes'!E155</f>
        <v>0</v>
      </c>
    </row>
    <row r="79" spans="2:4" ht="15.75">
      <c r="B79" s="78" t="str">
        <f>'Sweetwater Taxes'!B156</f>
        <v>BOARD OF COOPERATIVE EDUCATIONAL SERVICES (0.5 MILL)</v>
      </c>
      <c r="C79" s="79">
        <f>'Sweetwater Taxes'!D156</f>
        <v>0</v>
      </c>
      <c r="D79" s="135">
        <f>'Sweetwater Taxes'!E156</f>
        <v>0</v>
      </c>
    </row>
    <row r="80" spans="2:4" ht="16.5" thickBot="1">
      <c r="B80" s="194" t="str">
        <f>'Sweetwater Taxes'!B157</f>
        <v>BONDS &amp; INTEREST (TOTAL)</v>
      </c>
      <c r="C80" s="80">
        <f>'Sweetwater Taxes'!D157</f>
        <v>0</v>
      </c>
      <c r="D80" s="195">
        <f>'Sweetwater Taxes'!E157</f>
        <v>0</v>
      </c>
    </row>
    <row r="81" spans="2:4" ht="15.75">
      <c r="B81" s="78" t="str">
        <f>'Sweetwater Taxes'!B158</f>
        <v>TOTALS</v>
      </c>
      <c r="C81" s="79">
        <f>'Sweetwater Taxes'!D158</f>
        <v>5.5</v>
      </c>
      <c r="D81" s="135">
        <f>'Sweetwater Taxes'!E158</f>
        <v>12487043</v>
      </c>
    </row>
    <row r="84" spans="2:4" ht="15.75">
      <c r="B84" s="467" t="s">
        <v>380</v>
      </c>
      <c r="C84" s="518">
        <f>D11+D81+D71+D61+D51+D41+D31+D21</f>
        <v>69373221</v>
      </c>
      <c r="D84" s="518"/>
    </row>
  </sheetData>
  <sortState xmlns:xlrd2="http://schemas.microsoft.com/office/spreadsheetml/2017/richdata2" ref="F1:I84">
    <sortCondition ref="F1"/>
  </sortState>
  <mergeCells count="1">
    <mergeCell ref="C84:D84"/>
  </mergeCells>
  <phoneticPr fontId="2" type="noConversion"/>
  <pageMargins left="0.25" right="0.25" top="0.75" bottom="0.75" header="0.3" footer="0.3"/>
  <pageSetup scale="69" orientation="landscape" r:id="rId1"/>
  <headerFooter alignWithMargins="0">
    <oddFooter xml:space="preserve">&amp;C&amp;A&amp;R&amp;P of &amp;N
</oddFooter>
  </headerFooter>
  <rowBreaks count="1" manualBreakCount="1">
    <brk id="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59</vt:i4>
      </vt:variant>
      <vt:variant>
        <vt:lpstr>Named Ranges</vt:lpstr>
      </vt:variant>
      <vt:variant>
        <vt:i4>60</vt:i4>
      </vt:variant>
    </vt:vector>
  </HeadingPairs>
  <TitlesOfParts>
    <vt:vector size="119" baseType="lpstr">
      <vt:lpstr>Albany Value</vt:lpstr>
      <vt:lpstr>Big Horn Value</vt:lpstr>
      <vt:lpstr>Campbell Value</vt:lpstr>
      <vt:lpstr>Carbon Value</vt:lpstr>
      <vt:lpstr>Converse Value</vt:lpstr>
      <vt:lpstr>Crook Value</vt:lpstr>
      <vt:lpstr>Fremont Value</vt:lpstr>
      <vt:lpstr>Goshen Value</vt:lpstr>
      <vt:lpstr>Hot Springs Value</vt:lpstr>
      <vt:lpstr>Johnson Value</vt:lpstr>
      <vt:lpstr>Laramie Value</vt:lpstr>
      <vt:lpstr>Lincoln Value</vt:lpstr>
      <vt:lpstr>Natrona Value</vt:lpstr>
      <vt:lpstr>Niobrara Value</vt:lpstr>
      <vt:lpstr>Park Value</vt:lpstr>
      <vt:lpstr>Platte Value</vt:lpstr>
      <vt:lpstr>Sheridan Value</vt:lpstr>
      <vt:lpstr>Sublette Value</vt:lpstr>
      <vt:lpstr>Sweetwater Value</vt:lpstr>
      <vt:lpstr>Teton Value</vt:lpstr>
      <vt:lpstr>Uinta Value</vt:lpstr>
      <vt:lpstr>Washakie Value</vt:lpstr>
      <vt:lpstr>Weston Value</vt:lpstr>
      <vt:lpstr>VALUATION DETAIL</vt:lpstr>
      <vt:lpstr>VALUATION SUMMARY</vt:lpstr>
      <vt:lpstr>CLASS COMPARISON</vt:lpstr>
      <vt:lpstr>MINERAL VALUE DETAIL</vt:lpstr>
      <vt:lpstr>STATE ASSESSED</vt:lpstr>
      <vt:lpstr>ASSESSED VALUE COMPARISON</vt:lpstr>
      <vt:lpstr>AG LAND ACREAGE</vt:lpstr>
      <vt:lpstr>Albany Taxes</vt:lpstr>
      <vt:lpstr>Big Horn Taxes</vt:lpstr>
      <vt:lpstr>Campbell Taxes</vt:lpstr>
      <vt:lpstr>Carbon Taxes</vt:lpstr>
      <vt:lpstr>Converse Taxes</vt:lpstr>
      <vt:lpstr>Crook Taxes</vt:lpstr>
      <vt:lpstr>Fremont Taxes</vt:lpstr>
      <vt:lpstr>Goshen Taxes</vt:lpstr>
      <vt:lpstr>Hot Springs Taxes</vt:lpstr>
      <vt:lpstr>Johnson Taxes</vt:lpstr>
      <vt:lpstr>Laramie Taxes</vt:lpstr>
      <vt:lpstr>Lincoln Taxes</vt:lpstr>
      <vt:lpstr>Natrona Taxes</vt:lpstr>
      <vt:lpstr>Niobrara Taxes</vt:lpstr>
      <vt:lpstr>Park Taxes</vt:lpstr>
      <vt:lpstr>Platte Taxes</vt:lpstr>
      <vt:lpstr>Sheridan Taxes</vt:lpstr>
      <vt:lpstr>Sublette Taxes</vt:lpstr>
      <vt:lpstr>Sweetwater Taxes</vt:lpstr>
      <vt:lpstr>Teton Taxes</vt:lpstr>
      <vt:lpstr>Uinta Taxes</vt:lpstr>
      <vt:lpstr>Washakie Taxes</vt:lpstr>
      <vt:lpstr>Weston Taxes</vt:lpstr>
      <vt:lpstr>STATE TAX DETAIL</vt:lpstr>
      <vt:lpstr>STATE TAX DETAIL (TRANSPOSED)</vt:lpstr>
      <vt:lpstr>MOBILE MACHINERY</vt:lpstr>
      <vt:lpstr>STATE TAX SUMMARY</vt:lpstr>
      <vt:lpstr>TAX COMPARISON</vt:lpstr>
      <vt:lpstr>COMMUNITY COLLEGES</vt:lpstr>
      <vt:lpstr>'COMMUNITY COLLEGES'!Print_Area</vt:lpstr>
      <vt:lpstr>'MINERAL VALUE DETAIL'!Print_Area</vt:lpstr>
      <vt:lpstr>'MOBILE MACHINERY'!Print_Area</vt:lpstr>
      <vt:lpstr>'STATE TAX DETAIL'!Print_Area</vt:lpstr>
      <vt:lpstr>'STATE TAX DETAIL (TRANSPOSED)'!Print_Area</vt:lpstr>
      <vt:lpstr>'Sublette Value'!Print_Area</vt:lpstr>
      <vt:lpstr>'VALUATION DETAIL'!Print_Area</vt:lpstr>
      <vt:lpstr>'Albany Value'!Print_Titles</vt:lpstr>
      <vt:lpstr>'Big Horn Taxes'!Print_Titles</vt:lpstr>
      <vt:lpstr>'Big Horn Value'!Print_Titles</vt:lpstr>
      <vt:lpstr>'Campbell Taxes'!Print_Titles</vt:lpstr>
      <vt:lpstr>'Campbell Value'!Print_Titles</vt:lpstr>
      <vt:lpstr>'Carbon Taxes'!Print_Titles</vt:lpstr>
      <vt:lpstr>'Carbon Value'!Print_Titles</vt:lpstr>
      <vt:lpstr>'CLASS COMPARISON'!Print_Titles</vt:lpstr>
      <vt:lpstr>'COMMUNITY COLLEGES'!Print_Titles</vt:lpstr>
      <vt:lpstr>'Converse Taxes'!Print_Titles</vt:lpstr>
      <vt:lpstr>'Converse Value'!Print_Titles</vt:lpstr>
      <vt:lpstr>'Crook Taxes'!Print_Titles</vt:lpstr>
      <vt:lpstr>'Crook Value'!Print_Titles</vt:lpstr>
      <vt:lpstr>'Fremont Taxes'!Print_Titles</vt:lpstr>
      <vt:lpstr>'Fremont Value'!Print_Titles</vt:lpstr>
      <vt:lpstr>'Goshen Taxes'!Print_Titles</vt:lpstr>
      <vt:lpstr>'Goshen Value'!Print_Titles</vt:lpstr>
      <vt:lpstr>'Hot Springs Taxes'!Print_Titles</vt:lpstr>
      <vt:lpstr>'Hot Springs Value'!Print_Titles</vt:lpstr>
      <vt:lpstr>'Johnson Taxes'!Print_Titles</vt:lpstr>
      <vt:lpstr>'Johnson Value'!Print_Titles</vt:lpstr>
      <vt:lpstr>'Laramie Taxes'!Print_Titles</vt:lpstr>
      <vt:lpstr>'Laramie Value'!Print_Titles</vt:lpstr>
      <vt:lpstr>'Lincoln Taxes'!Print_Titles</vt:lpstr>
      <vt:lpstr>'Lincoln Value'!Print_Titles</vt:lpstr>
      <vt:lpstr>'MINERAL VALUE DETAIL'!Print_Titles</vt:lpstr>
      <vt:lpstr>'Natrona Taxes'!Print_Titles</vt:lpstr>
      <vt:lpstr>'Natrona Value'!Print_Titles</vt:lpstr>
      <vt:lpstr>'Niobrara Taxes'!Print_Titles</vt:lpstr>
      <vt:lpstr>'Niobrara Value'!Print_Titles</vt:lpstr>
      <vt:lpstr>'Park Taxes'!Print_Titles</vt:lpstr>
      <vt:lpstr>'Park Value'!Print_Titles</vt:lpstr>
      <vt:lpstr>'Platte Taxes'!Print_Titles</vt:lpstr>
      <vt:lpstr>'Platte Value'!Print_Titles</vt:lpstr>
      <vt:lpstr>'Sheridan Taxes'!Print_Titles</vt:lpstr>
      <vt:lpstr>'Sheridan Value'!Print_Titles</vt:lpstr>
      <vt:lpstr>'STATE TAX DETAIL'!Print_Titles</vt:lpstr>
      <vt:lpstr>'STATE TAX DETAIL (TRANSPOSED)'!Print_Titles</vt:lpstr>
      <vt:lpstr>'STATE TAX SUMMARY'!Print_Titles</vt:lpstr>
      <vt:lpstr>'Sublette Taxes'!Print_Titles</vt:lpstr>
      <vt:lpstr>'Sublette Value'!Print_Titles</vt:lpstr>
      <vt:lpstr>'Sweetwater Taxes'!Print_Titles</vt:lpstr>
      <vt:lpstr>'Sweetwater Value'!Print_Titles</vt:lpstr>
      <vt:lpstr>'Teton Taxes'!Print_Titles</vt:lpstr>
      <vt:lpstr>'Teton Value'!Print_Titles</vt:lpstr>
      <vt:lpstr>'Uinta Taxes'!Print_Titles</vt:lpstr>
      <vt:lpstr>'Uinta Value'!Print_Titles</vt:lpstr>
      <vt:lpstr>'VALUATION DETAIL'!Print_Titles</vt:lpstr>
      <vt:lpstr>'VALUATION SUMMARY'!Print_Titles</vt:lpstr>
      <vt:lpstr>'Washakie Taxes'!Print_Titles</vt:lpstr>
      <vt:lpstr>'Washakie Value'!Print_Titles</vt:lpstr>
      <vt:lpstr>'Weston Taxes'!Print_Titles</vt:lpstr>
      <vt:lpstr>'Weston Value'!Print_Titles</vt:lpstr>
    </vt:vector>
  </TitlesOfParts>
  <Company>State of Wyoming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JMARTI6</dc:creator>
  <cp:lastModifiedBy>Martin, Jordan</cp:lastModifiedBy>
  <cp:lastPrinted>2024-10-15T14:58:13Z</cp:lastPrinted>
  <dcterms:created xsi:type="dcterms:W3CDTF">2013-09-16T15:44:04Z</dcterms:created>
  <dcterms:modified xsi:type="dcterms:W3CDTF">2026-09-14T18:58:26Z</dcterms:modified>
</cp:coreProperties>
</file>